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5195" windowHeight="8955" activeTab="3"/>
  </bookViews>
  <sheets>
    <sheet name="zadatak_1" sheetId="8" r:id="rId1"/>
    <sheet name="Zadatak_2" sheetId="10" r:id="rId2"/>
    <sheet name="Zadatak_3" sheetId="11" r:id="rId3"/>
    <sheet name="Zadatak_4" sheetId="12" r:id="rId4"/>
    <sheet name="Zadatak_5" sheetId="14" r:id="rId5"/>
  </sheets>
  <calcPr calcId="124519"/>
</workbook>
</file>

<file path=xl/calcChain.xml><?xml version="1.0" encoding="utf-8"?>
<calcChain xmlns="http://schemas.openxmlformats.org/spreadsheetml/2006/main">
  <c r="E15" i="10"/>
  <c r="E14"/>
  <c r="D7"/>
  <c r="D8"/>
  <c r="D9"/>
  <c r="D10"/>
  <c r="D11"/>
  <c r="D12"/>
  <c r="D6"/>
  <c r="C7"/>
  <c r="C8"/>
  <c r="C9"/>
  <c r="C10"/>
  <c r="C11"/>
  <c r="C12"/>
  <c r="C6"/>
  <c r="C36" i="12"/>
  <c r="D3" i="14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"/>
  <c r="C23"/>
  <c r="C34" i="12"/>
  <c r="D29"/>
  <c r="E29"/>
  <c r="F29"/>
  <c r="G29"/>
  <c r="C29"/>
  <c r="D28"/>
  <c r="E28"/>
  <c r="F28"/>
  <c r="G28"/>
  <c r="H28"/>
  <c r="I28"/>
  <c r="J28"/>
  <c r="D27"/>
  <c r="E27"/>
  <c r="F27"/>
  <c r="G27"/>
  <c r="H27"/>
  <c r="I27"/>
  <c r="J27"/>
  <c r="C28"/>
  <c r="C27"/>
  <c r="G11" i="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10"/>
  <c r="E37"/>
  <c r="E38"/>
  <c r="E39"/>
  <c r="E40"/>
  <c r="E41"/>
  <c r="E42"/>
  <c r="E43"/>
  <c r="E44"/>
  <c r="E45"/>
  <c r="E46"/>
  <c r="E36"/>
  <c r="C36"/>
  <c r="D37"/>
  <c r="D38"/>
  <c r="D39"/>
  <c r="D40"/>
  <c r="D41"/>
  <c r="D42"/>
  <c r="D43"/>
  <c r="D44"/>
  <c r="D45"/>
  <c r="D46"/>
  <c r="C37"/>
  <c r="C38"/>
  <c r="C39"/>
  <c r="C40"/>
  <c r="C41"/>
  <c r="C42"/>
  <c r="C43"/>
  <c r="C44"/>
  <c r="C45"/>
  <c r="C46"/>
  <c r="G6" i="8"/>
  <c r="G7"/>
  <c r="G8"/>
  <c r="G9"/>
  <c r="G10"/>
  <c r="G11"/>
  <c r="G12"/>
  <c r="G5"/>
  <c r="F6"/>
  <c r="F7"/>
  <c r="F8"/>
  <c r="F9"/>
  <c r="F10"/>
  <c r="F11"/>
  <c r="F12"/>
  <c r="F5"/>
  <c r="E6"/>
  <c r="E7"/>
  <c r="E8"/>
  <c r="E9"/>
  <c r="E10"/>
  <c r="E11"/>
  <c r="E12"/>
  <c r="E5"/>
  <c r="J8" i="12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7"/>
  <c r="C35"/>
  <c r="C33"/>
  <c r="D36" i="11" l="1"/>
</calcChain>
</file>

<file path=xl/sharedStrings.xml><?xml version="1.0" encoding="utf-8"?>
<sst xmlns="http://schemas.openxmlformats.org/spreadsheetml/2006/main" count="165" uniqueCount="141">
  <si>
    <t>matična ploča</t>
  </si>
  <si>
    <t>monitor</t>
  </si>
  <si>
    <t>miš</t>
  </si>
  <si>
    <t>Narudžba robe - veleprodaja</t>
  </si>
  <si>
    <t>Artkal</t>
  </si>
  <si>
    <t>količina</t>
  </si>
  <si>
    <t>cijena 1</t>
  </si>
  <si>
    <t>cijena 2</t>
  </si>
  <si>
    <t>cijena 3</t>
  </si>
  <si>
    <t>UKUPNO</t>
  </si>
  <si>
    <t>DVD</t>
  </si>
  <si>
    <t>USB ključić</t>
  </si>
  <si>
    <t>baterija</t>
  </si>
  <si>
    <t>tastatura</t>
  </si>
  <si>
    <t>pisač</t>
  </si>
  <si>
    <t>r</t>
  </si>
  <si>
    <t>Površina</t>
  </si>
  <si>
    <t>Opseg</t>
  </si>
  <si>
    <t>RELATIVNA   I   APSOLUTNA ADRESA</t>
  </si>
  <si>
    <t>TEČAJ 1 EURO =</t>
  </si>
  <si>
    <t>PROIZVOD</t>
  </si>
  <si>
    <t>KOM</t>
  </si>
  <si>
    <t>CIJENA (KN)</t>
  </si>
  <si>
    <t>proizvod 1</t>
  </si>
  <si>
    <t>proizvod 2</t>
  </si>
  <si>
    <t>proizvod 3</t>
  </si>
  <si>
    <t>proizvod 4</t>
  </si>
  <si>
    <t>proizvod 5</t>
  </si>
  <si>
    <t>proizvod 6</t>
  </si>
  <si>
    <t>proizvod 7</t>
  </si>
  <si>
    <t>proizvod 8</t>
  </si>
  <si>
    <t>proizvod 9</t>
  </si>
  <si>
    <t>proizvod 10</t>
  </si>
  <si>
    <t>proizvod 11</t>
  </si>
  <si>
    <t>proizvod 12</t>
  </si>
  <si>
    <t>proizvod 13</t>
  </si>
  <si>
    <t>proizvod 14</t>
  </si>
  <si>
    <t>proizvod 15</t>
  </si>
  <si>
    <t>proizvod 16</t>
  </si>
  <si>
    <t>proizvod 17</t>
  </si>
  <si>
    <t>proizvod 18</t>
  </si>
  <si>
    <t>proizvod 19</t>
  </si>
  <si>
    <t>proizvod 20</t>
  </si>
  <si>
    <t>marža =</t>
  </si>
  <si>
    <t>porez =</t>
  </si>
  <si>
    <t>nabavna cijena</t>
  </si>
  <si>
    <t>maloprodajna cijena</t>
  </si>
  <si>
    <t>maloprodajna cijena = nabavna cijena + marža +porez</t>
  </si>
  <si>
    <t>STUDENT</t>
  </si>
  <si>
    <t>I. KOLOKVIJ</t>
  </si>
  <si>
    <t>II. KOLOKVIJ</t>
  </si>
  <si>
    <t>I. AKTIVNOST</t>
  </si>
  <si>
    <t>II. AKTIVNOST</t>
  </si>
  <si>
    <t>POHAĐANJE NASTAVE</t>
  </si>
  <si>
    <t>UKUPNO - KOLOKVIJI</t>
  </si>
  <si>
    <t>UKUPNO - AKTIVNOSTI</t>
  </si>
  <si>
    <t>UKUPNO (H6+I6+G6)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</si>
  <si>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</si>
  <si>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</si>
  <si>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</si>
  <si>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</si>
  <si>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</si>
  <si>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</si>
  <si>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</si>
  <si>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</si>
  <si>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</si>
  <si>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</si>
  <si>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</si>
  <si>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</si>
  <si>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</si>
  <si>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</si>
  <si>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</si>
  <si>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</si>
  <si>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</si>
  <si>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</si>
  <si>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</si>
  <si>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</si>
  <si>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MIN</t>
  </si>
  <si>
    <t>MAX</t>
  </si>
  <si>
    <t>PROSJEK</t>
  </si>
  <si>
    <t>Rješenje_1</t>
  </si>
  <si>
    <t>Rješenje_2</t>
  </si>
  <si>
    <t>Rješenje_3</t>
  </si>
  <si>
    <t>Rješenje_4</t>
  </si>
  <si>
    <t>RJEŠENJE_1: Izračunajte ukupan zbroj postotaka na I. kolokviju za slijedeće studente: STUDENT1, STUDENT3 I STUDENT 17</t>
  </si>
  <si>
    <t xml:space="preserve">RJEŠENJE_2: Izračunajte minimalni broj postotka koji su postigli PRIVIH 10 STUDENATA na II. Kolokviju </t>
  </si>
  <si>
    <t>RJEŠENJE_3: Izračunajte prosječan uspjeh na II. Aktivnost koju su postigli studenti od broja 10 do 17.</t>
  </si>
  <si>
    <t>RJEŠENJE_4: Izačunajte maksimalan ukupan broj bodova koji su postigli zadnjih 5 studenata.</t>
  </si>
  <si>
    <t>ZADATAK 3: U stupcu UKUPNO izračunajte tako da pomnožite  količinu s CIJENOM 1</t>
  </si>
  <si>
    <t>ZADATAK 1: U stupcu cijena 2 izračunajte cijenu tako da cijenu 1 uvećate za 10%</t>
  </si>
  <si>
    <t>ZADATAK 2: U stupcu cijena 3 izračunajte cijenu tako da cijenu 1 smanjite za 20%</t>
  </si>
  <si>
    <t>Najmanja površina kruga je:</t>
  </si>
  <si>
    <t>Najveći opseg kruga je:</t>
  </si>
  <si>
    <t>Izračunajte koristeći formule brojčane vrijednosti u plavim poljima.</t>
  </si>
  <si>
    <t>(2 boda)</t>
  </si>
  <si>
    <t>(3 boda)</t>
  </si>
  <si>
    <t>Zadan je polumjer kruga r. Potrebno je izračunati njegov opseg i površinu.</t>
  </si>
  <si>
    <t>Zadatak:</t>
  </si>
  <si>
    <t>Koristeći formule izračunaj iznose u plavim ćelijama.</t>
  </si>
  <si>
    <t>UKUPNO (kom*cijena)</t>
  </si>
  <si>
    <t>PRODAJNA CIJENA (UKUPNO + PDV)</t>
  </si>
  <si>
    <t>PRODAJNA CIJENA (UKUPNO + PDV) (EURO)</t>
  </si>
  <si>
    <t>porez (nab.cijena*22%)</t>
  </si>
  <si>
    <t>marža (nab.cijena *18%)</t>
  </si>
  <si>
    <t>Bologna sustav - Osnove informatike /VJEŽBE</t>
  </si>
  <si>
    <t>Izračunajte brojčane vrijednosti u ćelijama označenim svijetlo plavom bojom.</t>
  </si>
  <si>
    <t>Ukupno
 učenika 2005/06</t>
  </si>
  <si>
    <t>Zagrebačka županija</t>
  </si>
  <si>
    <t>Krapinsko-zagorska županija</t>
  </si>
  <si>
    <t>Sisačko-moslavačka županija</t>
  </si>
  <si>
    <t>Karlovačka županija</t>
  </si>
  <si>
    <t>Varaždinska županija</t>
  </si>
  <si>
    <t>Koprivničko-križevačka županija</t>
  </si>
  <si>
    <t>Bjelovarsko-bilogorska županija</t>
  </si>
  <si>
    <t>Primorsko-goranska županija</t>
  </si>
  <si>
    <t>Ličko-senjska županija</t>
  </si>
  <si>
    <t>Virovitičko-podravska županija</t>
  </si>
  <si>
    <t>Požeško-slavonska županija</t>
  </si>
  <si>
    <t>Brodsko-posavska županija</t>
  </si>
  <si>
    <t>Zadarska županija županija</t>
  </si>
  <si>
    <t>Osječko-baranjska županija</t>
  </si>
  <si>
    <t>Šibensko-kninska županija</t>
  </si>
  <si>
    <t>Vukovarsko-srijemska županija</t>
  </si>
  <si>
    <t>Splitsko-dalmatinska županija</t>
  </si>
  <si>
    <t>Istarska županija</t>
  </si>
  <si>
    <t>Dubrovačko-neretvanska županija</t>
  </si>
  <si>
    <t>Međimurska županija</t>
  </si>
  <si>
    <t>Grad Zagreb</t>
  </si>
  <si>
    <t>UKUPNO UČENIKA:</t>
  </si>
  <si>
    <t>Postotak u ukupnom broju učenika u RH</t>
  </si>
  <si>
    <t>Naziv županije</t>
  </si>
  <si>
    <t>Ispuniti dijelove tablice označene plavom bojom</t>
  </si>
  <si>
    <t>1.</t>
  </si>
  <si>
    <t>2.</t>
  </si>
  <si>
    <t>3.</t>
  </si>
  <si>
    <t>Napraviti 3D stupčasti grafički prikaz podataka iz tablice sa pripadajućom podatkovnom tablicom.</t>
  </si>
  <si>
    <t>(15 bodova)</t>
  </si>
  <si>
    <t>Napraviti "Pie chart" grafički prikaz podataka iz tablice (postotci, stupac D)</t>
  </si>
  <si>
    <t>(5 boda)</t>
  </si>
  <si>
    <t>(10 bodova)</t>
  </si>
  <si>
    <t>Broj Županije</t>
  </si>
</sst>
</file>

<file path=xl/styles.xml><?xml version="1.0" encoding="utf-8"?>
<styleSheet xmlns="http://schemas.openxmlformats.org/spreadsheetml/2006/main">
  <numFmts count="3">
    <numFmt numFmtId="164" formatCode="#,##0.00\ &quot;kn&quot;"/>
    <numFmt numFmtId="165" formatCode="_-&quot;kn&quot;\ * #,##0.00_-;\-&quot;kn&quot;\ * #,##0.00_-;_-&quot;kn&quot;\ * &quot;-&quot;??_-;_-@_-"/>
    <numFmt numFmtId="166" formatCode="_-* #,##0.00\ [$€-1]_-;\-* #,##0.00\ [$€-1]_-;_-* &quot;-&quot;??\ [$€-1]_-;_-@_-"/>
  </numFmts>
  <fonts count="3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2"/>
      <color indexed="8"/>
      <name val="Arial"/>
      <family val="2"/>
    </font>
    <font>
      <b/>
      <sz val="12"/>
      <color indexed="8"/>
      <name val="MS Sans Serif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" fillId="16" borderId="1" applyNumberFormat="0" applyFont="0" applyAlignment="0" applyProtection="0"/>
    <xf numFmtId="165" fontId="1" fillId="0" borderId="0" applyFont="0" applyFill="0" applyBorder="0" applyAlignment="0" applyProtection="0"/>
    <xf numFmtId="0" fontId="4" fillId="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5" fillId="21" borderId="2" applyNumberFormat="0" applyAlignment="0" applyProtection="0"/>
    <xf numFmtId="0" fontId="6" fillId="21" borderId="3" applyNumberFormat="0" applyAlignment="0" applyProtection="0"/>
    <xf numFmtId="0" fontId="7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1" fillId="0" borderId="0"/>
    <xf numFmtId="9" fontId="1" fillId="0" borderId="0" applyFont="0" applyFill="0" applyBorder="0" applyAlignment="0" applyProtection="0"/>
    <xf numFmtId="0" fontId="13" fillId="0" borderId="7" applyNumberFormat="0" applyFill="0" applyAlignment="0" applyProtection="0"/>
    <xf numFmtId="0" fontId="14" fillId="23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7" borderId="3" applyNumberFormat="0" applyAlignment="0" applyProtection="0"/>
    <xf numFmtId="0" fontId="26" fillId="0" borderId="0"/>
  </cellStyleXfs>
  <cellXfs count="91">
    <xf numFmtId="0" fontId="0" fillId="0" borderId="0" xfId="0"/>
    <xf numFmtId="0" fontId="0" fillId="0" borderId="10" xfId="0" applyBorder="1"/>
    <xf numFmtId="0" fontId="20" fillId="0" borderId="0" xfId="0" applyFont="1"/>
    <xf numFmtId="0" fontId="0" fillId="0" borderId="0" xfId="0" applyAlignment="1">
      <alignment horizontal="center"/>
    </xf>
    <xf numFmtId="0" fontId="20" fillId="26" borderId="18" xfId="0" applyFont="1" applyFill="1" applyBorder="1"/>
    <xf numFmtId="0" fontId="20" fillId="26" borderId="19" xfId="0" applyFont="1" applyFill="1" applyBorder="1"/>
    <xf numFmtId="0" fontId="20" fillId="26" borderId="20" xfId="0" applyFont="1" applyFill="1" applyBorder="1"/>
    <xf numFmtId="0" fontId="0" fillId="27" borderId="21" xfId="0" applyFill="1" applyBorder="1"/>
    <xf numFmtId="0" fontId="0" fillId="27" borderId="10" xfId="0" applyFill="1" applyBorder="1"/>
    <xf numFmtId="164" fontId="0" fillId="27" borderId="10" xfId="0" applyNumberFormat="1" applyFill="1" applyBorder="1"/>
    <xf numFmtId="0" fontId="0" fillId="27" borderId="22" xfId="0" applyFill="1" applyBorder="1"/>
    <xf numFmtId="0" fontId="0" fillId="27" borderId="15" xfId="0" applyFill="1" applyBorder="1"/>
    <xf numFmtId="164" fontId="0" fillId="27" borderId="15" xfId="0" applyNumberFormat="1" applyFill="1" applyBorder="1"/>
    <xf numFmtId="0" fontId="22" fillId="24" borderId="10" xfId="0" applyFont="1" applyFill="1" applyBorder="1" applyAlignment="1">
      <alignment horizontal="center"/>
    </xf>
    <xf numFmtId="0" fontId="23" fillId="24" borderId="10" xfId="0" applyFont="1" applyFill="1" applyBorder="1" applyAlignment="1">
      <alignment horizontal="center"/>
    </xf>
    <xf numFmtId="0" fontId="23" fillId="0" borderId="10" xfId="0" applyFont="1" applyBorder="1"/>
    <xf numFmtId="0" fontId="20" fillId="0" borderId="0" xfId="0" applyFont="1" applyAlignment="1"/>
    <xf numFmtId="0" fontId="20" fillId="28" borderId="23" xfId="0" applyFont="1" applyFill="1" applyBorder="1"/>
    <xf numFmtId="164" fontId="0" fillId="28" borderId="24" xfId="0" applyNumberFormat="1" applyFill="1" applyBorder="1"/>
    <xf numFmtId="164" fontId="0" fillId="0" borderId="10" xfId="0" applyNumberFormat="1" applyBorder="1"/>
    <xf numFmtId="0" fontId="0" fillId="29" borderId="25" xfId="0" applyFill="1" applyBorder="1"/>
    <xf numFmtId="9" fontId="1" fillId="29" borderId="10" xfId="38" applyFont="1" applyFill="1" applyBorder="1"/>
    <xf numFmtId="0" fontId="0" fillId="29" borderId="10" xfId="0" applyFill="1" applyBorder="1"/>
    <xf numFmtId="164" fontId="0" fillId="0" borderId="0" xfId="0" applyNumberFormat="1" applyBorder="1"/>
    <xf numFmtId="0" fontId="0" fillId="29" borderId="23" xfId="0" applyFill="1" applyBorder="1"/>
    <xf numFmtId="0" fontId="0" fillId="29" borderId="26" xfId="0" applyFill="1" applyBorder="1"/>
    <xf numFmtId="0" fontId="0" fillId="29" borderId="17" xfId="0" applyFill="1" applyBorder="1"/>
    <xf numFmtId="0" fontId="20" fillId="30" borderId="27" xfId="0" applyFont="1" applyFill="1" applyBorder="1" applyAlignment="1">
      <alignment horizontal="center" vertical="center"/>
    </xf>
    <xf numFmtId="0" fontId="20" fillId="30" borderId="29" xfId="0" applyFont="1" applyFill="1" applyBorder="1" applyAlignment="1">
      <alignment horizontal="center" wrapText="1"/>
    </xf>
    <xf numFmtId="0" fontId="20" fillId="30" borderId="28" xfId="0" applyFont="1" applyFill="1" applyBorder="1" applyAlignment="1">
      <alignment horizontal="center" wrapText="1"/>
    </xf>
    <xf numFmtId="0" fontId="25" fillId="30" borderId="27" xfId="0" applyFont="1" applyFill="1" applyBorder="1" applyAlignment="1">
      <alignment horizontal="center" vertical="center"/>
    </xf>
    <xf numFmtId="9" fontId="1" fillId="25" borderId="12" xfId="38" applyFont="1" applyFill="1" applyBorder="1" applyAlignment="1">
      <alignment horizontal="center"/>
    </xf>
    <xf numFmtId="9" fontId="1" fillId="25" borderId="31" xfId="38" applyFont="1" applyFill="1" applyBorder="1" applyAlignment="1">
      <alignment horizontal="center"/>
    </xf>
    <xf numFmtId="9" fontId="1" fillId="25" borderId="10" xfId="38" applyFont="1" applyFill="1" applyBorder="1" applyAlignment="1">
      <alignment horizontal="center"/>
    </xf>
    <xf numFmtId="9" fontId="1" fillId="25" borderId="32" xfId="38" applyFont="1" applyFill="1" applyBorder="1" applyAlignment="1">
      <alignment horizontal="center"/>
    </xf>
    <xf numFmtId="9" fontId="1" fillId="25" borderId="11" xfId="38" applyFont="1" applyFill="1" applyBorder="1" applyAlignment="1">
      <alignment horizontal="center"/>
    </xf>
    <xf numFmtId="9" fontId="1" fillId="25" borderId="33" xfId="38" applyFont="1" applyFill="1" applyBorder="1" applyAlignment="1">
      <alignment horizontal="center"/>
    </xf>
    <xf numFmtId="0" fontId="20" fillId="27" borderId="10" xfId="0" applyFont="1" applyFill="1" applyBorder="1"/>
    <xf numFmtId="0" fontId="20" fillId="27" borderId="0" xfId="0" applyFont="1" applyFill="1" applyBorder="1"/>
    <xf numFmtId="0" fontId="2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23" fillId="31" borderId="10" xfId="0" applyFont="1" applyFill="1" applyBorder="1"/>
    <xf numFmtId="0" fontId="0" fillId="31" borderId="10" xfId="0" applyFill="1" applyBorder="1"/>
    <xf numFmtId="0" fontId="0" fillId="0" borderId="0" xfId="0" applyAlignment="1">
      <alignment horizontal="center" vertical="center"/>
    </xf>
    <xf numFmtId="164" fontId="0" fillId="31" borderId="10" xfId="0" applyNumberFormat="1" applyFill="1" applyBorder="1"/>
    <xf numFmtId="0" fontId="20" fillId="28" borderId="10" xfId="0" applyFont="1" applyFill="1" applyBorder="1" applyAlignment="1">
      <alignment horizontal="center" vertical="top" wrapText="1"/>
    </xf>
    <xf numFmtId="0" fontId="20" fillId="28" borderId="10" xfId="0" applyFont="1" applyFill="1" applyBorder="1" applyAlignment="1">
      <alignment horizontal="center" vertical="center" wrapText="1"/>
    </xf>
    <xf numFmtId="0" fontId="20" fillId="28" borderId="10" xfId="0" applyFont="1" applyFill="1" applyBorder="1" applyAlignment="1">
      <alignment horizontal="center" vertical="center"/>
    </xf>
    <xf numFmtId="0" fontId="25" fillId="0" borderId="16" xfId="0" applyFont="1" applyBorder="1"/>
    <xf numFmtId="0" fontId="25" fillId="0" borderId="0" xfId="0" applyFont="1" applyBorder="1"/>
    <xf numFmtId="0" fontId="25" fillId="0" borderId="0" xfId="0" applyFont="1"/>
    <xf numFmtId="0" fontId="0" fillId="24" borderId="10" xfId="0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24" borderId="10" xfId="0" applyFont="1" applyFill="1" applyBorder="1" applyAlignment="1">
      <alignment horizontal="center" vertical="center" wrapText="1"/>
    </xf>
    <xf numFmtId="0" fontId="20" fillId="32" borderId="28" xfId="0" applyFont="1" applyFill="1" applyBorder="1" applyAlignment="1">
      <alignment horizontal="center" vertical="center"/>
    </xf>
    <xf numFmtId="0" fontId="20" fillId="32" borderId="30" xfId="0" applyFont="1" applyFill="1" applyBorder="1" applyAlignment="1">
      <alignment horizontal="center" wrapText="1"/>
    </xf>
    <xf numFmtId="0" fontId="20" fillId="33" borderId="28" xfId="0" applyFont="1" applyFill="1" applyBorder="1" applyAlignment="1">
      <alignment horizontal="center" vertical="center"/>
    </xf>
    <xf numFmtId="0" fontId="20" fillId="33" borderId="28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/>
    </xf>
    <xf numFmtId="0" fontId="27" fillId="34" borderId="36" xfId="45" applyFont="1" applyFill="1" applyBorder="1" applyAlignment="1">
      <alignment horizontal="center" vertical="center"/>
    </xf>
    <xf numFmtId="0" fontId="27" fillId="34" borderId="36" xfId="45" applyFont="1" applyFill="1" applyBorder="1" applyAlignment="1">
      <alignment horizontal="center" vertical="center" wrapText="1"/>
    </xf>
    <xf numFmtId="0" fontId="28" fillId="0" borderId="37" xfId="45" applyFont="1" applyBorder="1" applyAlignment="1">
      <alignment horizontal="center"/>
    </xf>
    <xf numFmtId="0" fontId="29" fillId="0" borderId="37" xfId="45" applyFont="1" applyBorder="1"/>
    <xf numFmtId="0" fontId="1" fillId="0" borderId="0" xfId="0" applyFont="1"/>
    <xf numFmtId="1" fontId="30" fillId="0" borderId="38" xfId="45" applyNumberFormat="1" applyFont="1" applyFill="1" applyBorder="1" applyAlignment="1">
      <alignment horizontal="right" vertical="center"/>
    </xf>
    <xf numFmtId="0" fontId="30" fillId="0" borderId="38" xfId="45" applyFont="1" applyBorder="1"/>
    <xf numFmtId="0" fontId="29" fillId="0" borderId="39" xfId="45" applyFont="1" applyFill="1" applyBorder="1"/>
    <xf numFmtId="0" fontId="30" fillId="0" borderId="40" xfId="45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9" fontId="0" fillId="31" borderId="10" xfId="0" applyNumberFormat="1" applyFill="1" applyBorder="1"/>
    <xf numFmtId="9" fontId="0" fillId="31" borderId="13" xfId="0" applyNumberFormat="1" applyFill="1" applyBorder="1" applyAlignment="1">
      <alignment horizontal="center"/>
    </xf>
    <xf numFmtId="9" fontId="0" fillId="31" borderId="12" xfId="0" applyNumberFormat="1" applyFill="1" applyBorder="1" applyAlignment="1">
      <alignment horizontal="center"/>
    </xf>
    <xf numFmtId="164" fontId="0" fillId="31" borderId="14" xfId="0" applyNumberFormat="1" applyFill="1" applyBorder="1"/>
    <xf numFmtId="166" fontId="0" fillId="31" borderId="10" xfId="0" applyNumberFormat="1" applyFill="1" applyBorder="1"/>
    <xf numFmtId="9" fontId="0" fillId="31" borderId="34" xfId="0" applyNumberFormat="1" applyFill="1" applyBorder="1"/>
    <xf numFmtId="9" fontId="0" fillId="31" borderId="35" xfId="0" applyNumberFormat="1" applyFill="1" applyBorder="1"/>
    <xf numFmtId="9" fontId="0" fillId="31" borderId="12" xfId="0" applyNumberFormat="1" applyFill="1" applyBorder="1"/>
    <xf numFmtId="1" fontId="0" fillId="31" borderId="10" xfId="0" applyNumberFormat="1" applyFill="1" applyBorder="1"/>
    <xf numFmtId="0" fontId="20" fillId="0" borderId="0" xfId="0" applyFont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25" borderId="23" xfId="0" applyFont="1" applyFill="1" applyBorder="1" applyAlignment="1">
      <alignment horizontal="center"/>
    </xf>
    <xf numFmtId="0" fontId="20" fillId="25" borderId="26" xfId="0" applyFont="1" applyFill="1" applyBorder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4" fillId="25" borderId="23" xfId="0" applyFont="1" applyFill="1" applyBorder="1" applyAlignment="1">
      <alignment horizontal="center"/>
    </xf>
    <xf numFmtId="0" fontId="24" fillId="25" borderId="26" xfId="0" applyFont="1" applyFill="1" applyBorder="1" applyAlignment="1">
      <alignment horizontal="center"/>
    </xf>
    <xf numFmtId="0" fontId="24" fillId="25" borderId="17" xfId="0" applyFont="1" applyFill="1" applyBorder="1" applyAlignment="1">
      <alignment horizontal="center"/>
    </xf>
  </cellXfs>
  <cellStyles count="46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40% - Naglasak1" xfId="12" builtinId="3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Bilješka" xfId="19" builtinId="10" customBuiltin="1"/>
    <cellStyle name="Currency_ZADATAK_SUMIF_COUNTIF" xfId="20"/>
    <cellStyle name="Dobro" xfId="21" builtinId="26" customBuiltin="1"/>
    <cellStyle name="Isticanje1" xfId="22" builtinId="29" customBuiltin="1"/>
    <cellStyle name="Isticanje2" xfId="23" builtinId="33" customBuiltin="1"/>
    <cellStyle name="Isticanje3" xfId="24" builtinId="37" customBuiltin="1"/>
    <cellStyle name="Isticanje4" xfId="25" builtinId="41" customBuiltin="1"/>
    <cellStyle name="Isticanje5" xfId="26" builtinId="45" customBuiltin="1"/>
    <cellStyle name="Isticanje6" xfId="27" builtinId="49" customBuiltin="1"/>
    <cellStyle name="Izlaz" xfId="28" builtinId="21" customBuiltin="1"/>
    <cellStyle name="Izračun" xfId="29" builtinId="22" customBuiltin="1"/>
    <cellStyle name="Loše" xfId="30" builtinId="27" customBuiltin="1"/>
    <cellStyle name="Naslov" xfId="31" builtinId="15" customBuiltin="1"/>
    <cellStyle name="Naslov 1" xfId="32" builtinId="16" customBuiltin="1"/>
    <cellStyle name="Naslov 2" xfId="33" builtinId="17" customBuiltin="1"/>
    <cellStyle name="Naslov 3" xfId="34" builtinId="18" customBuiltin="1"/>
    <cellStyle name="Naslov 4" xfId="35" builtinId="19" customBuiltin="1"/>
    <cellStyle name="Neutralno" xfId="36" builtinId="28" customBuiltin="1"/>
    <cellStyle name="Normal_Advanced Filter" xfId="37"/>
    <cellStyle name="Obično" xfId="0" builtinId="0"/>
    <cellStyle name="Obično 2" xfId="45"/>
    <cellStyle name="Postotak" xfId="38" builtinId="5"/>
    <cellStyle name="Povezana ćelija" xfId="39" builtinId="24" customBuiltin="1"/>
    <cellStyle name="Provjera ćelije" xfId="40" builtinId="23" customBuiltin="1"/>
    <cellStyle name="Tekst objašnjenja" xfId="41" builtinId="53" customBuiltin="1"/>
    <cellStyle name="Tekst upozorenja" xfId="42" builtinId="11" customBuiltin="1"/>
    <cellStyle name="Ukupni zbroj" xfId="43" builtinId="25" customBuiltin="1"/>
    <cellStyle name="Unos" xfId="44" builtinId="20" customBuiltin="1"/>
  </cellStyles>
  <dxfs count="0"/>
  <tableStyles count="0" defaultTableStyle="TableStyleMedium9" defaultPivotStyle="PivotStyleLight16"/>
  <colors>
    <mruColors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27"/>
  <c:chart>
    <c:view3D>
      <c:perspective val="30"/>
    </c:view3D>
    <c:plotArea>
      <c:layout>
        <c:manualLayout>
          <c:layoutTarget val="inner"/>
          <c:xMode val="edge"/>
          <c:yMode val="edge"/>
          <c:x val="0.16117321435157833"/>
          <c:y val="2.1147656542932134E-2"/>
          <c:w val="0.69062486192150385"/>
          <c:h val="0.4541216347956506"/>
        </c:manualLayout>
      </c:layout>
      <c:bar3DChart>
        <c:barDir val="col"/>
        <c:grouping val="standard"/>
        <c:ser>
          <c:idx val="0"/>
          <c:order val="0"/>
          <c:cat>
            <c:strRef>
              <c:f>Zadatak_5!$B$2:$B$22</c:f>
              <c:strCache>
                <c:ptCount val="21"/>
                <c:pt idx="0">
                  <c:v>Zagrebačka županija</c:v>
                </c:pt>
                <c:pt idx="1">
                  <c:v>Krapinsko-zagorska županija</c:v>
                </c:pt>
                <c:pt idx="2">
                  <c:v>Sisačko-moslavačka županija</c:v>
                </c:pt>
                <c:pt idx="3">
                  <c:v>Karlovačka županija</c:v>
                </c:pt>
                <c:pt idx="4">
                  <c:v>Varaždinska županija</c:v>
                </c:pt>
                <c:pt idx="5">
                  <c:v>Koprivničko-križevačka županija</c:v>
                </c:pt>
                <c:pt idx="6">
                  <c:v>Bjelovarsko-bilogorska županija</c:v>
                </c:pt>
                <c:pt idx="7">
                  <c:v>Primorsko-goranska županija</c:v>
                </c:pt>
                <c:pt idx="8">
                  <c:v>Ličko-senjska županija</c:v>
                </c:pt>
                <c:pt idx="9">
                  <c:v>Virovitičko-podravska županija</c:v>
                </c:pt>
                <c:pt idx="10">
                  <c:v>Požeško-slavonska županija</c:v>
                </c:pt>
                <c:pt idx="11">
                  <c:v>Brodsko-posavska županija</c:v>
                </c:pt>
                <c:pt idx="12">
                  <c:v>Zadarska županija županija</c:v>
                </c:pt>
                <c:pt idx="13">
                  <c:v>Osječko-baranjska županija</c:v>
                </c:pt>
                <c:pt idx="14">
                  <c:v>Šibensko-kninska županija</c:v>
                </c:pt>
                <c:pt idx="15">
                  <c:v>Vukovarsko-srijemska županija</c:v>
                </c:pt>
                <c:pt idx="16">
                  <c:v>Splitsko-dalmatinska županija</c:v>
                </c:pt>
                <c:pt idx="17">
                  <c:v>Istarska županija</c:v>
                </c:pt>
                <c:pt idx="18">
                  <c:v>Dubrovačko-neretvanska županija</c:v>
                </c:pt>
                <c:pt idx="19">
                  <c:v>Međimurska županija</c:v>
                </c:pt>
                <c:pt idx="20">
                  <c:v>Grad Zagreb</c:v>
                </c:pt>
              </c:strCache>
            </c:strRef>
          </c:cat>
          <c:val>
            <c:numRef>
              <c:f>Zadatak_5!$C$2:$C$22</c:f>
              <c:numCache>
                <c:formatCode>General</c:formatCode>
                <c:ptCount val="21"/>
                <c:pt idx="0" formatCode="0">
                  <c:v>5077</c:v>
                </c:pt>
                <c:pt idx="1">
                  <c:v>5166</c:v>
                </c:pt>
                <c:pt idx="2">
                  <c:v>4672</c:v>
                </c:pt>
                <c:pt idx="3">
                  <c:v>3798</c:v>
                </c:pt>
                <c:pt idx="4">
                  <c:v>5627</c:v>
                </c:pt>
                <c:pt idx="5">
                  <c:v>3723</c:v>
                </c:pt>
                <c:pt idx="6">
                  <c:v>4130</c:v>
                </c:pt>
                <c:pt idx="7">
                  <c:v>9052</c:v>
                </c:pt>
                <c:pt idx="8">
                  <c:v>1294</c:v>
                </c:pt>
                <c:pt idx="9">
                  <c:v>3397</c:v>
                </c:pt>
                <c:pt idx="10">
                  <c:v>2482</c:v>
                </c:pt>
                <c:pt idx="11">
                  <c:v>4924</c:v>
                </c:pt>
                <c:pt idx="12">
                  <c:v>4904</c:v>
                </c:pt>
                <c:pt idx="13">
                  <c:v>10950</c:v>
                </c:pt>
                <c:pt idx="14">
                  <c:v>3553</c:v>
                </c:pt>
                <c:pt idx="15">
                  <c:v>5917</c:v>
                </c:pt>
                <c:pt idx="16">
                  <c:v>15196</c:v>
                </c:pt>
                <c:pt idx="17">
                  <c:v>7639</c:v>
                </c:pt>
                <c:pt idx="18">
                  <c:v>4000</c:v>
                </c:pt>
                <c:pt idx="19">
                  <c:v>2961</c:v>
                </c:pt>
                <c:pt idx="20">
                  <c:v>21800</c:v>
                </c:pt>
              </c:numCache>
            </c:numRef>
          </c:val>
        </c:ser>
        <c:ser>
          <c:idx val="1"/>
          <c:order val="1"/>
          <c:cat>
            <c:strRef>
              <c:f>Zadatak_5!$B$2:$B$22</c:f>
              <c:strCache>
                <c:ptCount val="21"/>
                <c:pt idx="0">
                  <c:v>Zagrebačka županija</c:v>
                </c:pt>
                <c:pt idx="1">
                  <c:v>Krapinsko-zagorska županija</c:v>
                </c:pt>
                <c:pt idx="2">
                  <c:v>Sisačko-moslavačka županija</c:v>
                </c:pt>
                <c:pt idx="3">
                  <c:v>Karlovačka županija</c:v>
                </c:pt>
                <c:pt idx="4">
                  <c:v>Varaždinska županija</c:v>
                </c:pt>
                <c:pt idx="5">
                  <c:v>Koprivničko-križevačka županija</c:v>
                </c:pt>
                <c:pt idx="6">
                  <c:v>Bjelovarsko-bilogorska županija</c:v>
                </c:pt>
                <c:pt idx="7">
                  <c:v>Primorsko-goranska županija</c:v>
                </c:pt>
                <c:pt idx="8">
                  <c:v>Ličko-senjska županija</c:v>
                </c:pt>
                <c:pt idx="9">
                  <c:v>Virovitičko-podravska županija</c:v>
                </c:pt>
                <c:pt idx="10">
                  <c:v>Požeško-slavonska županija</c:v>
                </c:pt>
                <c:pt idx="11">
                  <c:v>Brodsko-posavska županija</c:v>
                </c:pt>
                <c:pt idx="12">
                  <c:v>Zadarska županija županija</c:v>
                </c:pt>
                <c:pt idx="13">
                  <c:v>Osječko-baranjska županija</c:v>
                </c:pt>
                <c:pt idx="14">
                  <c:v>Šibensko-kninska županija</c:v>
                </c:pt>
                <c:pt idx="15">
                  <c:v>Vukovarsko-srijemska županija</c:v>
                </c:pt>
                <c:pt idx="16">
                  <c:v>Splitsko-dalmatinska županija</c:v>
                </c:pt>
                <c:pt idx="17">
                  <c:v>Istarska županija</c:v>
                </c:pt>
                <c:pt idx="18">
                  <c:v>Dubrovačko-neretvanska županija</c:v>
                </c:pt>
                <c:pt idx="19">
                  <c:v>Međimurska županija</c:v>
                </c:pt>
                <c:pt idx="20">
                  <c:v>Grad Zagreb</c:v>
                </c:pt>
              </c:strCache>
            </c:strRef>
          </c:cat>
          <c:val>
            <c:numRef>
              <c:f>Zadatak_5!$D$2:$D$22</c:f>
              <c:numCache>
                <c:formatCode>General</c:formatCode>
                <c:ptCount val="21"/>
                <c:pt idx="0">
                  <c:v>3.8975295942024535E-2</c:v>
                </c:pt>
                <c:pt idx="1">
                  <c:v>3.9658534338487046E-2</c:v>
                </c:pt>
                <c:pt idx="2">
                  <c:v>3.5866177396324334E-2</c:v>
                </c:pt>
                <c:pt idx="3">
                  <c:v>2.9156622806344137E-2</c:v>
                </c:pt>
                <c:pt idx="4">
                  <c:v>4.3197555695444569E-2</c:v>
                </c:pt>
                <c:pt idx="5">
                  <c:v>2.8580860112695953E-2</c:v>
                </c:pt>
                <c:pt idx="6">
                  <c:v>3.1705332330226772E-2</c:v>
                </c:pt>
                <c:pt idx="7">
                  <c:v>6.9490718705378388E-2</c:v>
                </c:pt>
                <c:pt idx="8">
                  <c:v>9.9338256744100351E-3</c:v>
                </c:pt>
                <c:pt idx="9">
                  <c:v>2.6078211604305169E-2</c:v>
                </c:pt>
                <c:pt idx="10">
                  <c:v>1.90539067417973E-2</c:v>
                </c:pt>
                <c:pt idx="11">
                  <c:v>3.7800740046982237E-2</c:v>
                </c:pt>
                <c:pt idx="12">
                  <c:v>3.7647203328676056E-2</c:v>
                </c:pt>
                <c:pt idx="13">
                  <c:v>8.4061353272635156E-2</c:v>
                </c:pt>
                <c:pt idx="14">
                  <c:v>2.7275798007093396E-2</c:v>
                </c:pt>
                <c:pt idx="15">
                  <c:v>4.542383811088422E-2</c:v>
                </c:pt>
                <c:pt idx="16">
                  <c:v>0.11665719856903778</c:v>
                </c:pt>
                <c:pt idx="17">
                  <c:v>5.8643349557046566E-2</c:v>
                </c:pt>
                <c:pt idx="18">
                  <c:v>3.0707343661236584E-2</c:v>
                </c:pt>
                <c:pt idx="19">
                  <c:v>2.2731111145230382E-2</c:v>
                </c:pt>
                <c:pt idx="20">
                  <c:v>0.16735502295373939</c:v>
                </c:pt>
              </c:numCache>
            </c:numRef>
          </c:val>
        </c:ser>
        <c:shape val="box"/>
        <c:axId val="55743232"/>
        <c:axId val="55744768"/>
        <c:axId val="47218176"/>
      </c:bar3DChart>
      <c:catAx>
        <c:axId val="55743232"/>
        <c:scaling>
          <c:orientation val="minMax"/>
        </c:scaling>
        <c:axPos val="b"/>
        <c:tickLblPos val="nextTo"/>
        <c:crossAx val="55744768"/>
        <c:crosses val="autoZero"/>
        <c:auto val="1"/>
        <c:lblAlgn val="ctr"/>
        <c:lblOffset val="100"/>
      </c:catAx>
      <c:valAx>
        <c:axId val="55744768"/>
        <c:scaling>
          <c:orientation val="minMax"/>
        </c:scaling>
        <c:axPos val="l"/>
        <c:majorGridlines/>
        <c:numFmt formatCode="0" sourceLinked="1"/>
        <c:tickLblPos val="nextTo"/>
        <c:crossAx val="55743232"/>
        <c:crosses val="autoZero"/>
        <c:crossBetween val="between"/>
      </c:valAx>
      <c:serAx>
        <c:axId val="47218176"/>
        <c:scaling>
          <c:orientation val="minMax"/>
        </c:scaling>
        <c:axPos val="b"/>
        <c:tickLblPos val="nextTo"/>
        <c:crossAx val="55744768"/>
        <c:crosses val="autoZero"/>
      </c:serAx>
      <c:dTable>
        <c:showHorzBorder val="1"/>
        <c:showVertBorder val="1"/>
        <c:showOutline val="1"/>
      </c:dTable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3.333333333333334E-2"/>
          <c:y val="3.2407407407407419E-2"/>
          <c:w val="0.58058464566929113"/>
          <c:h val="0.89814814814814814"/>
        </c:manualLayout>
      </c:layout>
      <c:pie3DChart>
        <c:varyColors val="1"/>
        <c:ser>
          <c:idx val="0"/>
          <c:order val="0"/>
          <c:explosion val="25"/>
          <c:cat>
            <c:strRef>
              <c:f>Zadatak_5!$B$2:$B$22</c:f>
              <c:strCache>
                <c:ptCount val="21"/>
                <c:pt idx="0">
                  <c:v>Zagrebačka županija</c:v>
                </c:pt>
                <c:pt idx="1">
                  <c:v>Krapinsko-zagorska županija</c:v>
                </c:pt>
                <c:pt idx="2">
                  <c:v>Sisačko-moslavačka županija</c:v>
                </c:pt>
                <c:pt idx="3">
                  <c:v>Karlovačka županija</c:v>
                </c:pt>
                <c:pt idx="4">
                  <c:v>Varaždinska županija</c:v>
                </c:pt>
                <c:pt idx="5">
                  <c:v>Koprivničko-križevačka županija</c:v>
                </c:pt>
                <c:pt idx="6">
                  <c:v>Bjelovarsko-bilogorska županija</c:v>
                </c:pt>
                <c:pt idx="7">
                  <c:v>Primorsko-goranska županija</c:v>
                </c:pt>
                <c:pt idx="8">
                  <c:v>Ličko-senjska županija</c:v>
                </c:pt>
                <c:pt idx="9">
                  <c:v>Virovitičko-podravska županija</c:v>
                </c:pt>
                <c:pt idx="10">
                  <c:v>Požeško-slavonska županija</c:v>
                </c:pt>
                <c:pt idx="11">
                  <c:v>Brodsko-posavska županija</c:v>
                </c:pt>
                <c:pt idx="12">
                  <c:v>Zadarska županija županija</c:v>
                </c:pt>
                <c:pt idx="13">
                  <c:v>Osječko-baranjska županija</c:v>
                </c:pt>
                <c:pt idx="14">
                  <c:v>Šibensko-kninska županija</c:v>
                </c:pt>
                <c:pt idx="15">
                  <c:v>Vukovarsko-srijemska županija</c:v>
                </c:pt>
                <c:pt idx="16">
                  <c:v>Splitsko-dalmatinska županija</c:v>
                </c:pt>
                <c:pt idx="17">
                  <c:v>Istarska županija</c:v>
                </c:pt>
                <c:pt idx="18">
                  <c:v>Dubrovačko-neretvanska županija</c:v>
                </c:pt>
                <c:pt idx="19">
                  <c:v>Međimurska županija</c:v>
                </c:pt>
                <c:pt idx="20">
                  <c:v>Grad Zagreb</c:v>
                </c:pt>
              </c:strCache>
            </c:strRef>
          </c:cat>
          <c:val>
            <c:numRef>
              <c:f>Zadatak_5!$C$2:$C$22</c:f>
              <c:numCache>
                <c:formatCode>General</c:formatCode>
                <c:ptCount val="21"/>
                <c:pt idx="0" formatCode="0">
                  <c:v>5077</c:v>
                </c:pt>
                <c:pt idx="1">
                  <c:v>5166</c:v>
                </c:pt>
                <c:pt idx="2">
                  <c:v>4672</c:v>
                </c:pt>
                <c:pt idx="3">
                  <c:v>3798</c:v>
                </c:pt>
                <c:pt idx="4">
                  <c:v>5627</c:v>
                </c:pt>
                <c:pt idx="5">
                  <c:v>3723</c:v>
                </c:pt>
                <c:pt idx="6">
                  <c:v>4130</c:v>
                </c:pt>
                <c:pt idx="7">
                  <c:v>9052</c:v>
                </c:pt>
                <c:pt idx="8">
                  <c:v>1294</c:v>
                </c:pt>
                <c:pt idx="9">
                  <c:v>3397</c:v>
                </c:pt>
                <c:pt idx="10">
                  <c:v>2482</c:v>
                </c:pt>
                <c:pt idx="11">
                  <c:v>4924</c:v>
                </c:pt>
                <c:pt idx="12">
                  <c:v>4904</c:v>
                </c:pt>
                <c:pt idx="13">
                  <c:v>10950</c:v>
                </c:pt>
                <c:pt idx="14">
                  <c:v>3553</c:v>
                </c:pt>
                <c:pt idx="15">
                  <c:v>5917</c:v>
                </c:pt>
                <c:pt idx="16">
                  <c:v>15196</c:v>
                </c:pt>
                <c:pt idx="17">
                  <c:v>7639</c:v>
                </c:pt>
                <c:pt idx="18">
                  <c:v>4000</c:v>
                </c:pt>
                <c:pt idx="19">
                  <c:v>2961</c:v>
                </c:pt>
                <c:pt idx="20">
                  <c:v>21800</c:v>
                </c:pt>
              </c:numCache>
            </c:numRef>
          </c:val>
        </c:ser>
        <c:ser>
          <c:idx val="1"/>
          <c:order val="1"/>
          <c:explosion val="25"/>
          <c:cat>
            <c:strRef>
              <c:f>Zadatak_5!$B$2:$B$22</c:f>
              <c:strCache>
                <c:ptCount val="21"/>
                <c:pt idx="0">
                  <c:v>Zagrebačka županija</c:v>
                </c:pt>
                <c:pt idx="1">
                  <c:v>Krapinsko-zagorska županija</c:v>
                </c:pt>
                <c:pt idx="2">
                  <c:v>Sisačko-moslavačka županija</c:v>
                </c:pt>
                <c:pt idx="3">
                  <c:v>Karlovačka županija</c:v>
                </c:pt>
                <c:pt idx="4">
                  <c:v>Varaždinska županija</c:v>
                </c:pt>
                <c:pt idx="5">
                  <c:v>Koprivničko-križevačka županija</c:v>
                </c:pt>
                <c:pt idx="6">
                  <c:v>Bjelovarsko-bilogorska županija</c:v>
                </c:pt>
                <c:pt idx="7">
                  <c:v>Primorsko-goranska županija</c:v>
                </c:pt>
                <c:pt idx="8">
                  <c:v>Ličko-senjska županija</c:v>
                </c:pt>
                <c:pt idx="9">
                  <c:v>Virovitičko-podravska županija</c:v>
                </c:pt>
                <c:pt idx="10">
                  <c:v>Požeško-slavonska županija</c:v>
                </c:pt>
                <c:pt idx="11">
                  <c:v>Brodsko-posavska županija</c:v>
                </c:pt>
                <c:pt idx="12">
                  <c:v>Zadarska županija županija</c:v>
                </c:pt>
                <c:pt idx="13">
                  <c:v>Osječko-baranjska županija</c:v>
                </c:pt>
                <c:pt idx="14">
                  <c:v>Šibensko-kninska županija</c:v>
                </c:pt>
                <c:pt idx="15">
                  <c:v>Vukovarsko-srijemska županija</c:v>
                </c:pt>
                <c:pt idx="16">
                  <c:v>Splitsko-dalmatinska županija</c:v>
                </c:pt>
                <c:pt idx="17">
                  <c:v>Istarska županija</c:v>
                </c:pt>
                <c:pt idx="18">
                  <c:v>Dubrovačko-neretvanska županija</c:v>
                </c:pt>
                <c:pt idx="19">
                  <c:v>Međimurska županija</c:v>
                </c:pt>
                <c:pt idx="20">
                  <c:v>Grad Zagreb</c:v>
                </c:pt>
              </c:strCache>
            </c:strRef>
          </c:cat>
          <c:val>
            <c:numRef>
              <c:f>Zadatak_5!$D$2:$D$22</c:f>
              <c:numCache>
                <c:formatCode>General</c:formatCode>
                <c:ptCount val="21"/>
                <c:pt idx="0">
                  <c:v>3.8975295942024535E-2</c:v>
                </c:pt>
                <c:pt idx="1">
                  <c:v>3.9658534338487046E-2</c:v>
                </c:pt>
                <c:pt idx="2">
                  <c:v>3.5866177396324334E-2</c:v>
                </c:pt>
                <c:pt idx="3">
                  <c:v>2.9156622806344137E-2</c:v>
                </c:pt>
                <c:pt idx="4">
                  <c:v>4.3197555695444569E-2</c:v>
                </c:pt>
                <c:pt idx="5">
                  <c:v>2.8580860112695953E-2</c:v>
                </c:pt>
                <c:pt idx="6">
                  <c:v>3.1705332330226772E-2</c:v>
                </c:pt>
                <c:pt idx="7">
                  <c:v>6.9490718705378388E-2</c:v>
                </c:pt>
                <c:pt idx="8">
                  <c:v>9.9338256744100351E-3</c:v>
                </c:pt>
                <c:pt idx="9">
                  <c:v>2.6078211604305169E-2</c:v>
                </c:pt>
                <c:pt idx="10">
                  <c:v>1.90539067417973E-2</c:v>
                </c:pt>
                <c:pt idx="11">
                  <c:v>3.7800740046982237E-2</c:v>
                </c:pt>
                <c:pt idx="12">
                  <c:v>3.7647203328676056E-2</c:v>
                </c:pt>
                <c:pt idx="13">
                  <c:v>8.4061353272635156E-2</c:v>
                </c:pt>
                <c:pt idx="14">
                  <c:v>2.7275798007093396E-2</c:v>
                </c:pt>
                <c:pt idx="15">
                  <c:v>4.542383811088422E-2</c:v>
                </c:pt>
                <c:pt idx="16">
                  <c:v>0.11665719856903778</c:v>
                </c:pt>
                <c:pt idx="17">
                  <c:v>5.8643349557046566E-2</c:v>
                </c:pt>
                <c:pt idx="18">
                  <c:v>3.0707343661236584E-2</c:v>
                </c:pt>
                <c:pt idx="19">
                  <c:v>2.2731111145230382E-2</c:v>
                </c:pt>
                <c:pt idx="20">
                  <c:v>0.16735502295373939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5</xdr:row>
      <xdr:rowOff>152400</xdr:rowOff>
    </xdr:from>
    <xdr:to>
      <xdr:col>18</xdr:col>
      <xdr:colOff>114300</xdr:colOff>
      <xdr:row>42</xdr:row>
      <xdr:rowOff>152400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266700</xdr:colOff>
      <xdr:row>26</xdr:row>
      <xdr:rowOff>123825</xdr:rowOff>
    </xdr:from>
    <xdr:to>
      <xdr:col>4</xdr:col>
      <xdr:colOff>161925</xdr:colOff>
      <xdr:row>44</xdr:row>
      <xdr:rowOff>0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0000"/>
  </sheetPr>
  <dimension ref="B2:H21"/>
  <sheetViews>
    <sheetView workbookViewId="0">
      <selection activeCell="G5" sqref="G5:G12"/>
    </sheetView>
  </sheetViews>
  <sheetFormatPr defaultRowHeight="12.75"/>
  <cols>
    <col min="2" max="2" width="12.7109375" bestFit="1" customWidth="1"/>
    <col min="4" max="4" width="10.7109375" bestFit="1" customWidth="1"/>
    <col min="5" max="5" width="11.28515625" customWidth="1"/>
    <col min="6" max="6" width="10.85546875" customWidth="1"/>
    <col min="7" max="7" width="13.7109375" customWidth="1"/>
  </cols>
  <sheetData>
    <row r="2" spans="2:7">
      <c r="C2" s="81" t="s">
        <v>3</v>
      </c>
      <c r="D2" s="81"/>
      <c r="E2" s="81"/>
      <c r="F2" s="81"/>
      <c r="G2" s="81"/>
    </row>
    <row r="3" spans="2:7" ht="13.5" thickBot="1"/>
    <row r="4" spans="2:7"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6" t="s">
        <v>9</v>
      </c>
    </row>
    <row r="5" spans="2:7">
      <c r="B5" s="7" t="s">
        <v>10</v>
      </c>
      <c r="C5" s="8">
        <v>150</v>
      </c>
      <c r="D5" s="9">
        <v>2.5</v>
      </c>
      <c r="E5" s="44">
        <f>D5+(D5*0.1)</f>
        <v>2.75</v>
      </c>
      <c r="F5" s="44">
        <f>D5-(D5*0.2)</f>
        <v>2</v>
      </c>
      <c r="G5" s="75">
        <f>C5*D5</f>
        <v>375</v>
      </c>
    </row>
    <row r="6" spans="2:7">
      <c r="B6" s="7" t="s">
        <v>11</v>
      </c>
      <c r="C6" s="8">
        <v>120</v>
      </c>
      <c r="D6" s="9">
        <v>82</v>
      </c>
      <c r="E6" s="44">
        <f t="shared" ref="E6:E12" si="0">D6+(D6*0.1)</f>
        <v>90.2</v>
      </c>
      <c r="F6" s="44">
        <f t="shared" ref="F6:F12" si="1">D6-(D6*0.2)</f>
        <v>65.599999999999994</v>
      </c>
      <c r="G6" s="75">
        <f t="shared" ref="G6:G12" si="2">C6*D6</f>
        <v>9840</v>
      </c>
    </row>
    <row r="7" spans="2:7">
      <c r="B7" s="7" t="s">
        <v>0</v>
      </c>
      <c r="C7" s="8">
        <v>51</v>
      </c>
      <c r="D7" s="9">
        <v>1900</v>
      </c>
      <c r="E7" s="44">
        <f t="shared" si="0"/>
        <v>2090</v>
      </c>
      <c r="F7" s="44">
        <f t="shared" si="1"/>
        <v>1520</v>
      </c>
      <c r="G7" s="75">
        <f t="shared" si="2"/>
        <v>96900</v>
      </c>
    </row>
    <row r="8" spans="2:7">
      <c r="B8" s="7" t="s">
        <v>12</v>
      </c>
      <c r="C8" s="8">
        <v>84</v>
      </c>
      <c r="D8" s="9">
        <v>10</v>
      </c>
      <c r="E8" s="44">
        <f t="shared" si="0"/>
        <v>11</v>
      </c>
      <c r="F8" s="44">
        <f t="shared" si="1"/>
        <v>8</v>
      </c>
      <c r="G8" s="75">
        <f t="shared" si="2"/>
        <v>840</v>
      </c>
    </row>
    <row r="9" spans="2:7">
      <c r="B9" s="7" t="s">
        <v>2</v>
      </c>
      <c r="C9" s="8">
        <v>74</v>
      </c>
      <c r="D9" s="9">
        <v>42</v>
      </c>
      <c r="E9" s="44">
        <f t="shared" si="0"/>
        <v>46.2</v>
      </c>
      <c r="F9" s="44">
        <f t="shared" si="1"/>
        <v>33.6</v>
      </c>
      <c r="G9" s="75">
        <f t="shared" si="2"/>
        <v>3108</v>
      </c>
    </row>
    <row r="10" spans="2:7">
      <c r="B10" s="7" t="s">
        <v>13</v>
      </c>
      <c r="C10" s="8">
        <v>62</v>
      </c>
      <c r="D10" s="9">
        <v>78</v>
      </c>
      <c r="E10" s="44">
        <f t="shared" si="0"/>
        <v>85.8</v>
      </c>
      <c r="F10" s="44">
        <f t="shared" si="1"/>
        <v>62.4</v>
      </c>
      <c r="G10" s="75">
        <f t="shared" si="2"/>
        <v>4836</v>
      </c>
    </row>
    <row r="11" spans="2:7">
      <c r="B11" s="7" t="s">
        <v>1</v>
      </c>
      <c r="C11" s="8">
        <v>95</v>
      </c>
      <c r="D11" s="9">
        <v>1890</v>
      </c>
      <c r="E11" s="44">
        <f t="shared" si="0"/>
        <v>2079</v>
      </c>
      <c r="F11" s="44">
        <f t="shared" si="1"/>
        <v>1512</v>
      </c>
      <c r="G11" s="75">
        <f t="shared" si="2"/>
        <v>179550</v>
      </c>
    </row>
    <row r="12" spans="2:7" ht="13.5" thickBot="1">
      <c r="B12" s="10" t="s">
        <v>14</v>
      </c>
      <c r="C12" s="11">
        <v>42</v>
      </c>
      <c r="D12" s="12">
        <v>765.3</v>
      </c>
      <c r="E12" s="44">
        <f t="shared" si="0"/>
        <v>841.82999999999993</v>
      </c>
      <c r="F12" s="44">
        <f t="shared" si="1"/>
        <v>612.24</v>
      </c>
      <c r="G12" s="75">
        <f t="shared" si="2"/>
        <v>32142.6</v>
      </c>
    </row>
    <row r="13" spans="2:7">
      <c r="E13" s="71" t="s">
        <v>95</v>
      </c>
      <c r="F13" s="71" t="s">
        <v>95</v>
      </c>
      <c r="G13" s="3" t="s">
        <v>95</v>
      </c>
    </row>
    <row r="15" spans="2:7">
      <c r="B15" t="s">
        <v>89</v>
      </c>
    </row>
    <row r="16" spans="2:7">
      <c r="B16" t="s">
        <v>90</v>
      </c>
    </row>
    <row r="18" spans="2:8">
      <c r="B18" s="2" t="s">
        <v>88</v>
      </c>
      <c r="C18" s="2"/>
      <c r="D18" s="2"/>
      <c r="E18" s="2"/>
      <c r="F18" s="2"/>
      <c r="G18" s="2"/>
      <c r="H18" s="2"/>
    </row>
    <row r="19" spans="2:8">
      <c r="C19" s="2"/>
    </row>
    <row r="20" spans="2:8">
      <c r="C20" s="2"/>
    </row>
    <row r="21" spans="2:8">
      <c r="C21" s="2"/>
    </row>
  </sheetData>
  <mergeCells count="1">
    <mergeCell ref="C2:G2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B2:I31"/>
  <sheetViews>
    <sheetView workbookViewId="0">
      <selection activeCell="G23" sqref="G23"/>
    </sheetView>
  </sheetViews>
  <sheetFormatPr defaultRowHeight="12.75"/>
  <sheetData>
    <row r="2" spans="2:9" ht="13.5" thickBot="1"/>
    <row r="3" spans="2:9" ht="13.5" thickBot="1">
      <c r="B3" s="82" t="s">
        <v>96</v>
      </c>
      <c r="C3" s="83"/>
      <c r="D3" s="83"/>
      <c r="E3" s="83"/>
      <c r="F3" s="83"/>
      <c r="G3" s="83"/>
      <c r="H3" s="83"/>
      <c r="I3" s="84"/>
    </row>
    <row r="5" spans="2:9">
      <c r="B5" s="13" t="s">
        <v>15</v>
      </c>
      <c r="C5" s="14" t="s">
        <v>16</v>
      </c>
      <c r="D5" s="14" t="s">
        <v>17</v>
      </c>
    </row>
    <row r="6" spans="2:9">
      <c r="B6" s="15">
        <v>2</v>
      </c>
      <c r="C6" s="41">
        <f>B6*B6*3.14</f>
        <v>12.56</v>
      </c>
      <c r="D6" s="41">
        <f>2*B6*3.14</f>
        <v>12.56</v>
      </c>
    </row>
    <row r="7" spans="2:9">
      <c r="B7" s="15">
        <v>6</v>
      </c>
      <c r="C7" s="41">
        <f t="shared" ref="C7:C12" si="0">B7*B7*3.14</f>
        <v>113.04</v>
      </c>
      <c r="D7" s="41">
        <f t="shared" ref="D7:D12" si="1">2*B7*3.14</f>
        <v>37.68</v>
      </c>
    </row>
    <row r="8" spans="2:9">
      <c r="B8" s="15">
        <v>8</v>
      </c>
      <c r="C8" s="41">
        <f t="shared" si="0"/>
        <v>200.96</v>
      </c>
      <c r="D8" s="41">
        <f t="shared" si="1"/>
        <v>50.24</v>
      </c>
    </row>
    <row r="9" spans="2:9">
      <c r="B9" s="15">
        <v>12</v>
      </c>
      <c r="C9" s="41">
        <f t="shared" si="0"/>
        <v>452.16</v>
      </c>
      <c r="D9" s="41">
        <f t="shared" si="1"/>
        <v>75.36</v>
      </c>
    </row>
    <row r="10" spans="2:9">
      <c r="B10" s="15">
        <v>122</v>
      </c>
      <c r="C10" s="41">
        <f t="shared" si="0"/>
        <v>46735.76</v>
      </c>
      <c r="D10" s="41">
        <f t="shared" si="1"/>
        <v>766.16000000000008</v>
      </c>
    </row>
    <row r="11" spans="2:9">
      <c r="B11" s="15">
        <v>400</v>
      </c>
      <c r="C11" s="41">
        <f t="shared" si="0"/>
        <v>502400</v>
      </c>
      <c r="D11" s="41">
        <f t="shared" si="1"/>
        <v>2512</v>
      </c>
    </row>
    <row r="12" spans="2:9">
      <c r="B12" s="15">
        <v>20</v>
      </c>
      <c r="C12" s="41">
        <f t="shared" si="0"/>
        <v>1256</v>
      </c>
      <c r="D12" s="41">
        <f t="shared" si="1"/>
        <v>125.60000000000001</v>
      </c>
    </row>
    <row r="13" spans="2:9">
      <c r="C13" s="3" t="s">
        <v>94</v>
      </c>
      <c r="D13" s="3" t="s">
        <v>94</v>
      </c>
    </row>
    <row r="14" spans="2:9">
      <c r="B14" t="s">
        <v>91</v>
      </c>
      <c r="E14" s="42">
        <f>MIN(C6:C12)</f>
        <v>12.56</v>
      </c>
      <c r="G14" s="43" t="s">
        <v>94</v>
      </c>
    </row>
    <row r="15" spans="2:9">
      <c r="B15" t="s">
        <v>92</v>
      </c>
      <c r="E15" s="42">
        <f>MAX(D6:D12)</f>
        <v>2512</v>
      </c>
      <c r="G15" s="43" t="s">
        <v>94</v>
      </c>
    </row>
    <row r="18" spans="2:2">
      <c r="B18" t="s">
        <v>93</v>
      </c>
    </row>
    <row r="31" spans="2:2">
      <c r="B31" s="2"/>
    </row>
  </sheetData>
  <mergeCells count="1">
    <mergeCell ref="B3:I3"/>
  </mergeCells>
  <phoneticPr fontId="19" type="noConversion"/>
  <pageMargins left="0.75" right="0.75" top="1" bottom="1" header="0.5" footer="0.5"/>
  <pageSetup paperSize="9" orientation="portrait" horizontalDpi="4294967293" r:id="rId1"/>
  <headerFooter alignWithMargins="0"/>
  <legacyDrawing r:id="rId2"/>
  <oleObjects>
    <oleObject progId="Equation.DSMT4" shapeId="1027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B1:H48"/>
  <sheetViews>
    <sheetView topLeftCell="A4" workbookViewId="0">
      <selection activeCell="H24" sqref="H24"/>
    </sheetView>
  </sheetViews>
  <sheetFormatPr defaultRowHeight="12.75"/>
  <cols>
    <col min="2" max="2" width="15.42578125" bestFit="1" customWidth="1"/>
    <col min="3" max="3" width="10.5703125" customWidth="1"/>
    <col min="4" max="4" width="11.28515625" customWidth="1"/>
    <col min="5" max="5" width="12.5703125" customWidth="1"/>
    <col min="6" max="6" width="19.140625" customWidth="1"/>
    <col min="7" max="7" width="18.5703125" customWidth="1"/>
  </cols>
  <sheetData>
    <row r="1" spans="2:8" ht="13.5" thickBot="1"/>
    <row r="2" spans="2:8" ht="13.5" thickBot="1">
      <c r="B2" s="85" t="s">
        <v>18</v>
      </c>
      <c r="C2" s="86"/>
      <c r="D2" s="86"/>
      <c r="E2" s="86"/>
      <c r="F2" s="86"/>
      <c r="G2" s="87"/>
      <c r="H2" s="16"/>
    </row>
    <row r="4" spans="2:8">
      <c r="B4" s="50" t="s">
        <v>98</v>
      </c>
    </row>
    <row r="5" spans="2:8">
      <c r="B5" s="49"/>
    </row>
    <row r="6" spans="2:8" ht="13.5" thickBot="1"/>
    <row r="7" spans="2:8" ht="13.5" thickBot="1">
      <c r="B7" s="17" t="s">
        <v>19</v>
      </c>
      <c r="C7" s="18">
        <v>7.2</v>
      </c>
    </row>
    <row r="9" spans="2:8" ht="37.5" customHeight="1">
      <c r="B9" s="47" t="s">
        <v>20</v>
      </c>
      <c r="C9" s="47" t="s">
        <v>21</v>
      </c>
      <c r="D9" s="47" t="s">
        <v>22</v>
      </c>
      <c r="E9" s="46" t="s">
        <v>99</v>
      </c>
      <c r="F9" s="45" t="s">
        <v>100</v>
      </c>
      <c r="G9" s="46" t="s">
        <v>101</v>
      </c>
    </row>
    <row r="10" spans="2:8">
      <c r="B10" s="1" t="s">
        <v>23</v>
      </c>
      <c r="C10" s="1">
        <v>23</v>
      </c>
      <c r="D10" s="19">
        <v>25.34</v>
      </c>
      <c r="E10" s="44">
        <f>C10*D10</f>
        <v>582.82000000000005</v>
      </c>
      <c r="F10" s="44">
        <f>E10+(E10*0.22)</f>
        <v>711.04040000000009</v>
      </c>
      <c r="G10" s="76">
        <f>F10/7.2</f>
        <v>98.755611111111122</v>
      </c>
    </row>
    <row r="11" spans="2:8">
      <c r="B11" s="1" t="s">
        <v>24</v>
      </c>
      <c r="C11" s="1">
        <v>45</v>
      </c>
      <c r="D11" s="19">
        <v>45</v>
      </c>
      <c r="E11" s="44">
        <f t="shared" ref="E11:E29" si="0">C11*D11</f>
        <v>2025</v>
      </c>
      <c r="F11" s="44">
        <f t="shared" ref="F11:F29" si="1">E11+(E11*0.22)</f>
        <v>2470.5</v>
      </c>
      <c r="G11" s="76">
        <f t="shared" ref="G11:G29" si="2">F11/7.2</f>
        <v>343.125</v>
      </c>
    </row>
    <row r="12" spans="2:8">
      <c r="B12" s="1" t="s">
        <v>25</v>
      </c>
      <c r="C12" s="1">
        <v>12</v>
      </c>
      <c r="D12" s="19">
        <v>84.32</v>
      </c>
      <c r="E12" s="44">
        <f t="shared" si="0"/>
        <v>1011.8399999999999</v>
      </c>
      <c r="F12" s="44">
        <f t="shared" si="1"/>
        <v>1234.4448</v>
      </c>
      <c r="G12" s="76">
        <f t="shared" si="2"/>
        <v>171.45066666666665</v>
      </c>
    </row>
    <row r="13" spans="2:8">
      <c r="B13" s="1" t="s">
        <v>26</v>
      </c>
      <c r="C13" s="1">
        <v>15</v>
      </c>
      <c r="D13" s="19">
        <v>12.45</v>
      </c>
      <c r="E13" s="44">
        <f t="shared" si="0"/>
        <v>186.75</v>
      </c>
      <c r="F13" s="44">
        <f t="shared" si="1"/>
        <v>227.83500000000001</v>
      </c>
      <c r="G13" s="76">
        <f t="shared" si="2"/>
        <v>31.643750000000001</v>
      </c>
    </row>
    <row r="14" spans="2:8">
      <c r="B14" s="1" t="s">
        <v>27</v>
      </c>
      <c r="C14" s="1">
        <v>14</v>
      </c>
      <c r="D14" s="19">
        <v>18.36</v>
      </c>
      <c r="E14" s="44">
        <f t="shared" si="0"/>
        <v>257.03999999999996</v>
      </c>
      <c r="F14" s="44">
        <f t="shared" si="1"/>
        <v>313.58879999999994</v>
      </c>
      <c r="G14" s="76">
        <f t="shared" si="2"/>
        <v>43.553999999999988</v>
      </c>
    </row>
    <row r="15" spans="2:8">
      <c r="B15" s="1" t="s">
        <v>28</v>
      </c>
      <c r="C15" s="1">
        <v>18</v>
      </c>
      <c r="D15" s="19">
        <v>14.52</v>
      </c>
      <c r="E15" s="44">
        <f t="shared" si="0"/>
        <v>261.36</v>
      </c>
      <c r="F15" s="44">
        <f t="shared" si="1"/>
        <v>318.85919999999999</v>
      </c>
      <c r="G15" s="76">
        <f t="shared" si="2"/>
        <v>44.285999999999994</v>
      </c>
    </row>
    <row r="16" spans="2:8">
      <c r="B16" s="1" t="s">
        <v>29</v>
      </c>
      <c r="C16" s="1">
        <v>20</v>
      </c>
      <c r="D16" s="19">
        <v>17.96</v>
      </c>
      <c r="E16" s="44">
        <f t="shared" si="0"/>
        <v>359.20000000000005</v>
      </c>
      <c r="F16" s="44">
        <f t="shared" si="1"/>
        <v>438.22400000000005</v>
      </c>
      <c r="G16" s="76">
        <f t="shared" si="2"/>
        <v>60.864444444444452</v>
      </c>
    </row>
    <row r="17" spans="2:7">
      <c r="B17" s="1" t="s">
        <v>30</v>
      </c>
      <c r="C17" s="1">
        <v>65</v>
      </c>
      <c r="D17" s="19">
        <v>45.63</v>
      </c>
      <c r="E17" s="44">
        <f t="shared" si="0"/>
        <v>2965.9500000000003</v>
      </c>
      <c r="F17" s="44">
        <f t="shared" si="1"/>
        <v>3618.4590000000003</v>
      </c>
      <c r="G17" s="76">
        <f t="shared" si="2"/>
        <v>502.56375000000003</v>
      </c>
    </row>
    <row r="18" spans="2:7">
      <c r="B18" s="1" t="s">
        <v>31</v>
      </c>
      <c r="C18" s="1">
        <v>24</v>
      </c>
      <c r="D18" s="19">
        <v>78.63</v>
      </c>
      <c r="E18" s="44">
        <f t="shared" si="0"/>
        <v>1887.12</v>
      </c>
      <c r="F18" s="44">
        <f t="shared" si="1"/>
        <v>2302.2864</v>
      </c>
      <c r="G18" s="76">
        <f t="shared" si="2"/>
        <v>319.762</v>
      </c>
    </row>
    <row r="19" spans="2:7">
      <c r="B19" s="1" t="s">
        <v>32</v>
      </c>
      <c r="C19" s="1">
        <v>17</v>
      </c>
      <c r="D19" s="19">
        <v>45.62</v>
      </c>
      <c r="E19" s="44">
        <f t="shared" si="0"/>
        <v>775.54</v>
      </c>
      <c r="F19" s="44">
        <f t="shared" si="1"/>
        <v>946.15879999999993</v>
      </c>
      <c r="G19" s="76">
        <f t="shared" si="2"/>
        <v>131.41094444444443</v>
      </c>
    </row>
    <row r="20" spans="2:7">
      <c r="B20" s="1" t="s">
        <v>33</v>
      </c>
      <c r="C20" s="1">
        <v>25</v>
      </c>
      <c r="D20" s="19">
        <v>78.63</v>
      </c>
      <c r="E20" s="44">
        <f t="shared" si="0"/>
        <v>1965.75</v>
      </c>
      <c r="F20" s="44">
        <f t="shared" si="1"/>
        <v>2398.2150000000001</v>
      </c>
      <c r="G20" s="76">
        <f t="shared" si="2"/>
        <v>333.08541666666667</v>
      </c>
    </row>
    <row r="21" spans="2:7">
      <c r="B21" s="1" t="s">
        <v>34</v>
      </c>
      <c r="C21" s="1">
        <v>12</v>
      </c>
      <c r="D21" s="19">
        <v>52.12</v>
      </c>
      <c r="E21" s="44">
        <f t="shared" si="0"/>
        <v>625.43999999999994</v>
      </c>
      <c r="F21" s="44">
        <f t="shared" si="1"/>
        <v>763.03679999999997</v>
      </c>
      <c r="G21" s="76">
        <f t="shared" si="2"/>
        <v>105.97733333333332</v>
      </c>
    </row>
    <row r="22" spans="2:7">
      <c r="B22" s="1" t="s">
        <v>35</v>
      </c>
      <c r="C22" s="1">
        <v>15</v>
      </c>
      <c r="D22" s="19">
        <v>19.13</v>
      </c>
      <c r="E22" s="44">
        <f t="shared" si="0"/>
        <v>286.95</v>
      </c>
      <c r="F22" s="44">
        <f t="shared" si="1"/>
        <v>350.07900000000001</v>
      </c>
      <c r="G22" s="76">
        <f t="shared" si="2"/>
        <v>48.622083333333336</v>
      </c>
    </row>
    <row r="23" spans="2:7">
      <c r="B23" s="1" t="s">
        <v>36</v>
      </c>
      <c r="C23" s="1">
        <v>12</v>
      </c>
      <c r="D23" s="19">
        <v>15.12</v>
      </c>
      <c r="E23" s="44">
        <f t="shared" si="0"/>
        <v>181.44</v>
      </c>
      <c r="F23" s="44">
        <f t="shared" si="1"/>
        <v>221.35679999999999</v>
      </c>
      <c r="G23" s="76">
        <f t="shared" si="2"/>
        <v>30.744</v>
      </c>
    </row>
    <row r="24" spans="2:7">
      <c r="B24" s="1" t="s">
        <v>37</v>
      </c>
      <c r="C24" s="1">
        <v>15</v>
      </c>
      <c r="D24" s="19">
        <v>18.16</v>
      </c>
      <c r="E24" s="44">
        <f t="shared" si="0"/>
        <v>272.39999999999998</v>
      </c>
      <c r="F24" s="44">
        <f t="shared" si="1"/>
        <v>332.32799999999997</v>
      </c>
      <c r="G24" s="76">
        <f t="shared" si="2"/>
        <v>46.156666666666659</v>
      </c>
    </row>
    <row r="25" spans="2:7">
      <c r="B25" s="1" t="s">
        <v>38</v>
      </c>
      <c r="C25" s="1">
        <v>17</v>
      </c>
      <c r="D25" s="19">
        <v>96.13</v>
      </c>
      <c r="E25" s="44">
        <f t="shared" si="0"/>
        <v>1634.21</v>
      </c>
      <c r="F25" s="44">
        <f t="shared" si="1"/>
        <v>1993.7362000000001</v>
      </c>
      <c r="G25" s="76">
        <f t="shared" si="2"/>
        <v>276.90780555555557</v>
      </c>
    </row>
    <row r="26" spans="2:7">
      <c r="B26" s="1" t="s">
        <v>39</v>
      </c>
      <c r="C26" s="1">
        <v>18</v>
      </c>
      <c r="D26" s="19">
        <v>115.13</v>
      </c>
      <c r="E26" s="44">
        <f t="shared" si="0"/>
        <v>2072.34</v>
      </c>
      <c r="F26" s="44">
        <f t="shared" si="1"/>
        <v>2528.2548000000002</v>
      </c>
      <c r="G26" s="76">
        <f t="shared" si="2"/>
        <v>351.1465</v>
      </c>
    </row>
    <row r="27" spans="2:7">
      <c r="B27" s="1" t="s">
        <v>40</v>
      </c>
      <c r="C27" s="1">
        <v>19</v>
      </c>
      <c r="D27" s="19">
        <v>12.23</v>
      </c>
      <c r="E27" s="44">
        <f t="shared" si="0"/>
        <v>232.37</v>
      </c>
      <c r="F27" s="44">
        <f t="shared" si="1"/>
        <v>283.4914</v>
      </c>
      <c r="G27" s="76">
        <f t="shared" si="2"/>
        <v>39.373805555555556</v>
      </c>
    </row>
    <row r="28" spans="2:7">
      <c r="B28" s="1" t="s">
        <v>41</v>
      </c>
      <c r="C28" s="1">
        <v>60</v>
      </c>
      <c r="D28" s="19">
        <v>156.22999999999999</v>
      </c>
      <c r="E28" s="44">
        <f t="shared" si="0"/>
        <v>9373.7999999999993</v>
      </c>
      <c r="F28" s="44">
        <f t="shared" si="1"/>
        <v>11436.036</v>
      </c>
      <c r="G28" s="76">
        <f t="shared" si="2"/>
        <v>1588.3383333333334</v>
      </c>
    </row>
    <row r="29" spans="2:7">
      <c r="B29" s="1" t="s">
        <v>42</v>
      </c>
      <c r="C29" s="1">
        <v>163</v>
      </c>
      <c r="D29" s="19">
        <v>147.63</v>
      </c>
      <c r="E29" s="44">
        <f t="shared" si="0"/>
        <v>24063.69</v>
      </c>
      <c r="F29" s="44">
        <f t="shared" si="1"/>
        <v>29357.701799999999</v>
      </c>
      <c r="G29" s="76">
        <f t="shared" si="2"/>
        <v>4077.4585833333331</v>
      </c>
    </row>
    <row r="30" spans="2:7">
      <c r="E30" s="53" t="s">
        <v>94</v>
      </c>
      <c r="F30" s="53" t="s">
        <v>95</v>
      </c>
      <c r="G30" s="53" t="s">
        <v>95</v>
      </c>
    </row>
    <row r="31" spans="2:7" ht="13.5" thickBot="1">
      <c r="B31" s="50" t="s">
        <v>98</v>
      </c>
    </row>
    <row r="32" spans="2:7" ht="13.5" thickBot="1">
      <c r="B32" s="48" t="s">
        <v>97</v>
      </c>
      <c r="C32" s="20" t="s">
        <v>43</v>
      </c>
      <c r="D32" s="21">
        <v>0.18</v>
      </c>
    </row>
    <row r="33" spans="2:6">
      <c r="C33" s="22" t="s">
        <v>44</v>
      </c>
      <c r="D33" s="21">
        <v>0.22</v>
      </c>
    </row>
    <row r="35" spans="2:6" ht="38.25">
      <c r="B35" s="52" t="s">
        <v>45</v>
      </c>
      <c r="C35" s="54" t="s">
        <v>103</v>
      </c>
      <c r="D35" s="54" t="s">
        <v>102</v>
      </c>
      <c r="E35" s="51" t="s">
        <v>46</v>
      </c>
    </row>
    <row r="36" spans="2:6">
      <c r="B36" s="19">
        <v>458.23</v>
      </c>
      <c r="C36" s="44">
        <f>B36*0.18</f>
        <v>82.481399999999994</v>
      </c>
      <c r="D36" s="44">
        <f>B36*0.22</f>
        <v>100.81060000000001</v>
      </c>
      <c r="E36" s="44">
        <f>B36+C36+D36</f>
        <v>641.52200000000005</v>
      </c>
      <c r="F36" s="23"/>
    </row>
    <row r="37" spans="2:6">
      <c r="B37" s="19">
        <v>486</v>
      </c>
      <c r="C37" s="44">
        <f t="shared" ref="C37:C46" si="3">B37*0.18</f>
        <v>87.47999999999999</v>
      </c>
      <c r="D37" s="44">
        <f t="shared" ref="D37:D46" si="4">B37*0.22</f>
        <v>106.92</v>
      </c>
      <c r="E37" s="44">
        <f t="shared" ref="E37:E46" si="5">B37+C37+D37</f>
        <v>680.4</v>
      </c>
      <c r="F37" s="23"/>
    </row>
    <row r="38" spans="2:6">
      <c r="B38" s="19">
        <v>258</v>
      </c>
      <c r="C38" s="44">
        <f t="shared" si="3"/>
        <v>46.44</v>
      </c>
      <c r="D38" s="44">
        <f t="shared" si="4"/>
        <v>56.76</v>
      </c>
      <c r="E38" s="44">
        <f t="shared" si="5"/>
        <v>361.2</v>
      </c>
      <c r="F38" s="23"/>
    </row>
    <row r="39" spans="2:6">
      <c r="B39" s="19">
        <v>156</v>
      </c>
      <c r="C39" s="44">
        <f t="shared" si="3"/>
        <v>28.08</v>
      </c>
      <c r="D39" s="44">
        <f t="shared" si="4"/>
        <v>34.32</v>
      </c>
      <c r="E39" s="44">
        <f t="shared" si="5"/>
        <v>218.39999999999998</v>
      </c>
      <c r="F39" s="23"/>
    </row>
    <row r="40" spans="2:6">
      <c r="B40" s="19">
        <v>479</v>
      </c>
      <c r="C40" s="44">
        <f t="shared" si="3"/>
        <v>86.22</v>
      </c>
      <c r="D40" s="44">
        <f t="shared" si="4"/>
        <v>105.38</v>
      </c>
      <c r="E40" s="44">
        <f t="shared" si="5"/>
        <v>670.6</v>
      </c>
      <c r="F40" s="23"/>
    </row>
    <row r="41" spans="2:6">
      <c r="B41" s="19">
        <v>236</v>
      </c>
      <c r="C41" s="44">
        <f t="shared" si="3"/>
        <v>42.48</v>
      </c>
      <c r="D41" s="44">
        <f t="shared" si="4"/>
        <v>51.92</v>
      </c>
      <c r="E41" s="44">
        <f t="shared" si="5"/>
        <v>330.40000000000003</v>
      </c>
      <c r="F41" s="23"/>
    </row>
    <row r="42" spans="2:6">
      <c r="B42" s="19">
        <v>458</v>
      </c>
      <c r="C42" s="44">
        <f t="shared" si="3"/>
        <v>82.44</v>
      </c>
      <c r="D42" s="44">
        <f t="shared" si="4"/>
        <v>100.76</v>
      </c>
      <c r="E42" s="44">
        <f t="shared" si="5"/>
        <v>641.20000000000005</v>
      </c>
      <c r="F42" s="23"/>
    </row>
    <row r="43" spans="2:6">
      <c r="B43" s="19">
        <v>236</v>
      </c>
      <c r="C43" s="44">
        <f t="shared" si="3"/>
        <v>42.48</v>
      </c>
      <c r="D43" s="44">
        <f t="shared" si="4"/>
        <v>51.92</v>
      </c>
      <c r="E43" s="44">
        <f t="shared" si="5"/>
        <v>330.40000000000003</v>
      </c>
      <c r="F43" s="23"/>
    </row>
    <row r="44" spans="2:6">
      <c r="B44" s="19">
        <v>789</v>
      </c>
      <c r="C44" s="44">
        <f t="shared" si="3"/>
        <v>142.01999999999998</v>
      </c>
      <c r="D44" s="44">
        <f t="shared" si="4"/>
        <v>173.58</v>
      </c>
      <c r="E44" s="44">
        <f t="shared" si="5"/>
        <v>1104.5999999999999</v>
      </c>
      <c r="F44" s="23"/>
    </row>
    <row r="45" spans="2:6">
      <c r="B45" s="19">
        <v>125</v>
      </c>
      <c r="C45" s="44">
        <f t="shared" si="3"/>
        <v>22.5</v>
      </c>
      <c r="D45" s="44">
        <f t="shared" si="4"/>
        <v>27.5</v>
      </c>
      <c r="E45" s="44">
        <f t="shared" si="5"/>
        <v>175</v>
      </c>
      <c r="F45" s="23"/>
    </row>
    <row r="46" spans="2:6">
      <c r="B46" s="19">
        <v>456</v>
      </c>
      <c r="C46" s="44">
        <f t="shared" si="3"/>
        <v>82.08</v>
      </c>
      <c r="D46" s="44">
        <f t="shared" si="4"/>
        <v>100.32000000000001</v>
      </c>
      <c r="E46" s="44">
        <f t="shared" si="5"/>
        <v>638.40000000000009</v>
      </c>
      <c r="F46" s="23"/>
    </row>
    <row r="47" spans="2:6" ht="13.5" thickBot="1">
      <c r="C47" s="53" t="s">
        <v>94</v>
      </c>
      <c r="D47" s="53" t="s">
        <v>94</v>
      </c>
      <c r="E47" s="53" t="s">
        <v>95</v>
      </c>
    </row>
    <row r="48" spans="2:6" ht="13.5" thickBot="1">
      <c r="B48" s="24" t="s">
        <v>47</v>
      </c>
      <c r="C48" s="25"/>
      <c r="D48" s="25"/>
      <c r="E48" s="26"/>
    </row>
  </sheetData>
  <mergeCells count="1">
    <mergeCell ref="B2:G2"/>
  </mergeCells>
  <phoneticPr fontId="19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B2:K41"/>
  <sheetViews>
    <sheetView tabSelected="1" workbookViewId="0">
      <selection activeCell="C36" sqref="C36"/>
    </sheetView>
  </sheetViews>
  <sheetFormatPr defaultRowHeight="12.75"/>
  <cols>
    <col min="2" max="2" width="14" customWidth="1"/>
    <col min="3" max="3" width="12.7109375" customWidth="1"/>
    <col min="4" max="4" width="13.28515625" customWidth="1"/>
    <col min="5" max="5" width="14.140625" customWidth="1"/>
    <col min="6" max="6" width="14.42578125" customWidth="1"/>
    <col min="7" max="7" width="12.85546875" customWidth="1"/>
    <col min="8" max="8" width="12.7109375" customWidth="1"/>
    <col min="9" max="9" width="12" customWidth="1"/>
    <col min="10" max="10" width="12.28515625" customWidth="1"/>
    <col min="11" max="11" width="15" customWidth="1"/>
  </cols>
  <sheetData>
    <row r="2" spans="2:11">
      <c r="B2" s="2" t="s">
        <v>105</v>
      </c>
    </row>
    <row r="3" spans="2:11" ht="13.5" thickBot="1"/>
    <row r="4" spans="2:11" ht="18.75" thickBot="1">
      <c r="B4" s="88" t="s">
        <v>104</v>
      </c>
      <c r="C4" s="89"/>
      <c r="D4" s="89"/>
      <c r="E4" s="89"/>
      <c r="F4" s="89"/>
      <c r="G4" s="89"/>
      <c r="H4" s="89"/>
      <c r="I4" s="89"/>
      <c r="J4" s="90"/>
    </row>
    <row r="5" spans="2:11" ht="13.5" thickBot="1"/>
    <row r="6" spans="2:11" ht="42" customHeight="1" thickBot="1">
      <c r="B6" s="27" t="s">
        <v>48</v>
      </c>
      <c r="C6" s="55" t="s">
        <v>49</v>
      </c>
      <c r="D6" s="55" t="s">
        <v>50</v>
      </c>
      <c r="E6" s="57" t="s">
        <v>51</v>
      </c>
      <c r="F6" s="57" t="s">
        <v>52</v>
      </c>
      <c r="G6" s="28" t="s">
        <v>53</v>
      </c>
      <c r="H6" s="56" t="s">
        <v>54</v>
      </c>
      <c r="I6" s="58" t="s">
        <v>55</v>
      </c>
      <c r="J6" s="29" t="s">
        <v>56</v>
      </c>
      <c r="K6" s="39"/>
    </row>
    <row r="7" spans="2:11" ht="13.5" thickBot="1">
      <c r="B7" s="30" t="s">
        <v>57</v>
      </c>
      <c r="C7" s="31">
        <v>0.14000000000000001</v>
      </c>
      <c r="D7" s="31">
        <v>0.12</v>
      </c>
      <c r="E7" s="31">
        <v>0.05</v>
      </c>
      <c r="F7" s="31">
        <v>0.05</v>
      </c>
      <c r="G7" s="32">
        <v>0.02</v>
      </c>
      <c r="H7" s="73">
        <f>C7+D7</f>
        <v>0.26</v>
      </c>
      <c r="I7" s="74">
        <f>E7+F7</f>
        <v>0.1</v>
      </c>
      <c r="J7" s="74">
        <f>G7+H7+I7</f>
        <v>0.38</v>
      </c>
      <c r="K7" s="59"/>
    </row>
    <row r="8" spans="2:11" ht="13.5" thickBot="1">
      <c r="B8" s="30" t="s">
        <v>58</v>
      </c>
      <c r="C8" s="33">
        <v>0.13</v>
      </c>
      <c r="D8" s="33">
        <v>0.13</v>
      </c>
      <c r="E8" s="33">
        <v>0.05</v>
      </c>
      <c r="F8" s="33">
        <v>0.04</v>
      </c>
      <c r="G8" s="34">
        <v>0.01</v>
      </c>
      <c r="H8" s="73">
        <f t="shared" ref="H8:H26" si="0">C8+D8</f>
        <v>0.26</v>
      </c>
      <c r="I8" s="74">
        <f t="shared" ref="I8:I26" si="1">E8+F8</f>
        <v>0.09</v>
      </c>
      <c r="J8" s="74">
        <f t="shared" ref="J8:J26" si="2">G8+H8+I8</f>
        <v>0.36</v>
      </c>
      <c r="K8" s="40"/>
    </row>
    <row r="9" spans="2:11" ht="13.5" thickBot="1">
      <c r="B9" s="30" t="s">
        <v>59</v>
      </c>
      <c r="C9" s="33">
        <v>0.12</v>
      </c>
      <c r="D9" s="33">
        <v>7.0000000000000007E-2</v>
      </c>
      <c r="E9" s="33">
        <v>0.05</v>
      </c>
      <c r="F9" s="33">
        <v>0.03</v>
      </c>
      <c r="G9" s="34">
        <v>0.02</v>
      </c>
      <c r="H9" s="73">
        <f t="shared" si="0"/>
        <v>0.19</v>
      </c>
      <c r="I9" s="74">
        <f t="shared" si="1"/>
        <v>0.08</v>
      </c>
      <c r="J9" s="74">
        <f t="shared" si="2"/>
        <v>0.28999999999999998</v>
      </c>
      <c r="K9" s="40"/>
    </row>
    <row r="10" spans="2:11" ht="13.5" thickBot="1">
      <c r="B10" s="30" t="s">
        <v>60</v>
      </c>
      <c r="C10" s="33">
        <v>0.14000000000000001</v>
      </c>
      <c r="D10" s="33">
        <v>0.08</v>
      </c>
      <c r="E10" s="33">
        <v>0.03</v>
      </c>
      <c r="F10" s="33">
        <v>0.02</v>
      </c>
      <c r="G10" s="34">
        <v>0.02</v>
      </c>
      <c r="H10" s="73">
        <f t="shared" si="0"/>
        <v>0.22000000000000003</v>
      </c>
      <c r="I10" s="74">
        <f t="shared" si="1"/>
        <v>0.05</v>
      </c>
      <c r="J10" s="74">
        <f t="shared" si="2"/>
        <v>0.29000000000000004</v>
      </c>
      <c r="K10" s="40"/>
    </row>
    <row r="11" spans="2:11" ht="13.5" thickBot="1">
      <c r="B11" s="30" t="s">
        <v>61</v>
      </c>
      <c r="C11" s="33">
        <v>0.11</v>
      </c>
      <c r="D11" s="33">
        <v>0.09</v>
      </c>
      <c r="E11" s="33">
        <v>0.03</v>
      </c>
      <c r="F11" s="33">
        <v>0.04</v>
      </c>
      <c r="G11" s="34">
        <v>0.02</v>
      </c>
      <c r="H11" s="73">
        <f t="shared" si="0"/>
        <v>0.2</v>
      </c>
      <c r="I11" s="74">
        <f t="shared" si="1"/>
        <v>7.0000000000000007E-2</v>
      </c>
      <c r="J11" s="74">
        <f t="shared" si="2"/>
        <v>0.29000000000000004</v>
      </c>
      <c r="K11" s="40"/>
    </row>
    <row r="12" spans="2:11" ht="13.5" thickBot="1">
      <c r="B12" s="30" t="s">
        <v>62</v>
      </c>
      <c r="C12" s="33">
        <v>0.12</v>
      </c>
      <c r="D12" s="33">
        <v>0.12</v>
      </c>
      <c r="E12" s="33">
        <v>0.03</v>
      </c>
      <c r="F12" s="33">
        <v>0.05</v>
      </c>
      <c r="G12" s="34">
        <v>0.02</v>
      </c>
      <c r="H12" s="73">
        <f t="shared" si="0"/>
        <v>0.24</v>
      </c>
      <c r="I12" s="74">
        <f t="shared" si="1"/>
        <v>0.08</v>
      </c>
      <c r="J12" s="74">
        <f t="shared" si="2"/>
        <v>0.34</v>
      </c>
      <c r="K12" s="40"/>
    </row>
    <row r="13" spans="2:11" ht="13.5" thickBot="1">
      <c r="B13" s="30" t="s">
        <v>63</v>
      </c>
      <c r="C13" s="33">
        <v>0.09</v>
      </c>
      <c r="D13" s="33">
        <v>0.14000000000000001</v>
      </c>
      <c r="E13" s="33">
        <v>0.02</v>
      </c>
      <c r="F13" s="33">
        <v>0.05</v>
      </c>
      <c r="G13" s="34">
        <v>0.02</v>
      </c>
      <c r="H13" s="73">
        <f t="shared" si="0"/>
        <v>0.23</v>
      </c>
      <c r="I13" s="74">
        <f t="shared" si="1"/>
        <v>7.0000000000000007E-2</v>
      </c>
      <c r="J13" s="74">
        <f t="shared" si="2"/>
        <v>0.32</v>
      </c>
      <c r="K13" s="40"/>
    </row>
    <row r="14" spans="2:11" ht="13.5" thickBot="1">
      <c r="B14" s="30" t="s">
        <v>64</v>
      </c>
      <c r="C14" s="33">
        <v>0.08</v>
      </c>
      <c r="D14" s="33">
        <v>0.03</v>
      </c>
      <c r="E14" s="33">
        <v>0.02</v>
      </c>
      <c r="F14" s="33">
        <v>0.05</v>
      </c>
      <c r="G14" s="34">
        <v>0.02</v>
      </c>
      <c r="H14" s="73">
        <f t="shared" si="0"/>
        <v>0.11</v>
      </c>
      <c r="I14" s="74">
        <f t="shared" si="1"/>
        <v>7.0000000000000007E-2</v>
      </c>
      <c r="J14" s="74">
        <f t="shared" si="2"/>
        <v>0.2</v>
      </c>
      <c r="K14" s="40"/>
    </row>
    <row r="15" spans="2:11" ht="13.5" thickBot="1">
      <c r="B15" s="30" t="s">
        <v>65</v>
      </c>
      <c r="C15" s="33">
        <v>0.14000000000000001</v>
      </c>
      <c r="D15" s="33">
        <v>0.12</v>
      </c>
      <c r="E15" s="33">
        <v>0.05</v>
      </c>
      <c r="F15" s="33">
        <v>0</v>
      </c>
      <c r="G15" s="34">
        <v>0.02</v>
      </c>
      <c r="H15" s="73">
        <f t="shared" si="0"/>
        <v>0.26</v>
      </c>
      <c r="I15" s="74">
        <f t="shared" si="1"/>
        <v>0.05</v>
      </c>
      <c r="J15" s="74">
        <f t="shared" si="2"/>
        <v>0.33</v>
      </c>
      <c r="K15" s="40"/>
    </row>
    <row r="16" spans="2:11" ht="13.5" thickBot="1">
      <c r="B16" s="30" t="s">
        <v>66</v>
      </c>
      <c r="C16" s="33">
        <v>7.0000000000000007E-2</v>
      </c>
      <c r="D16" s="33">
        <v>0.11</v>
      </c>
      <c r="E16" s="33">
        <v>0.05</v>
      </c>
      <c r="F16" s="33">
        <v>0</v>
      </c>
      <c r="G16" s="34">
        <v>0.02</v>
      </c>
      <c r="H16" s="73">
        <f t="shared" si="0"/>
        <v>0.18</v>
      </c>
      <c r="I16" s="74">
        <f t="shared" si="1"/>
        <v>0.05</v>
      </c>
      <c r="J16" s="74">
        <f t="shared" si="2"/>
        <v>0.25</v>
      </c>
      <c r="K16" s="40"/>
    </row>
    <row r="17" spans="2:11" ht="13.5" thickBot="1">
      <c r="B17" s="30" t="s">
        <v>67</v>
      </c>
      <c r="C17" s="33">
        <v>0.03</v>
      </c>
      <c r="D17" s="33">
        <v>0.1</v>
      </c>
      <c r="E17" s="33">
        <v>0.05</v>
      </c>
      <c r="F17" s="33">
        <v>0</v>
      </c>
      <c r="G17" s="34">
        <v>0.01</v>
      </c>
      <c r="H17" s="73">
        <f t="shared" si="0"/>
        <v>0.13</v>
      </c>
      <c r="I17" s="74">
        <f t="shared" si="1"/>
        <v>0.05</v>
      </c>
      <c r="J17" s="74">
        <f t="shared" si="2"/>
        <v>0.19</v>
      </c>
      <c r="K17" s="40"/>
    </row>
    <row r="18" spans="2:11" ht="13.5" thickBot="1">
      <c r="B18" s="30" t="s">
        <v>68</v>
      </c>
      <c r="C18" s="33">
        <v>0</v>
      </c>
      <c r="D18" s="33">
        <v>0.09</v>
      </c>
      <c r="E18" s="33">
        <v>0.05</v>
      </c>
      <c r="F18" s="33">
        <v>0.02</v>
      </c>
      <c r="G18" s="34">
        <v>0.01</v>
      </c>
      <c r="H18" s="73">
        <f t="shared" si="0"/>
        <v>0.09</v>
      </c>
      <c r="I18" s="74">
        <f t="shared" si="1"/>
        <v>7.0000000000000007E-2</v>
      </c>
      <c r="J18" s="74">
        <f t="shared" si="2"/>
        <v>0.16999999999999998</v>
      </c>
      <c r="K18" s="40"/>
    </row>
    <row r="19" spans="2:11" ht="13.5" thickBot="1">
      <c r="B19" s="30" t="s">
        <v>69</v>
      </c>
      <c r="C19" s="33">
        <v>0.14000000000000001</v>
      </c>
      <c r="D19" s="33">
        <v>0.08</v>
      </c>
      <c r="E19" s="33">
        <v>0.05</v>
      </c>
      <c r="F19" s="33">
        <v>0.04</v>
      </c>
      <c r="G19" s="34">
        <v>0.01</v>
      </c>
      <c r="H19" s="73">
        <f t="shared" si="0"/>
        <v>0.22000000000000003</v>
      </c>
      <c r="I19" s="74">
        <f t="shared" si="1"/>
        <v>0.09</v>
      </c>
      <c r="J19" s="74">
        <f t="shared" si="2"/>
        <v>0.32000000000000006</v>
      </c>
      <c r="K19" s="40"/>
    </row>
    <row r="20" spans="2:11" ht="13.5" thickBot="1">
      <c r="B20" s="30" t="s">
        <v>70</v>
      </c>
      <c r="C20" s="33">
        <v>0.12</v>
      </c>
      <c r="D20" s="33">
        <v>7.0000000000000007E-2</v>
      </c>
      <c r="E20" s="33">
        <v>0</v>
      </c>
      <c r="F20" s="33">
        <v>0.05</v>
      </c>
      <c r="G20" s="34">
        <v>0.02</v>
      </c>
      <c r="H20" s="73">
        <f t="shared" si="0"/>
        <v>0.19</v>
      </c>
      <c r="I20" s="74">
        <f t="shared" si="1"/>
        <v>0.05</v>
      </c>
      <c r="J20" s="74">
        <f t="shared" si="2"/>
        <v>0.26</v>
      </c>
      <c r="K20" s="40"/>
    </row>
    <row r="21" spans="2:11" ht="13.5" thickBot="1">
      <c r="B21" s="30" t="s">
        <v>71</v>
      </c>
      <c r="C21" s="33">
        <v>0.1</v>
      </c>
      <c r="D21" s="33">
        <v>0.03</v>
      </c>
      <c r="E21" s="33">
        <v>0.05</v>
      </c>
      <c r="F21" s="33">
        <v>0.04</v>
      </c>
      <c r="G21" s="34">
        <v>0.02</v>
      </c>
      <c r="H21" s="73">
        <f t="shared" si="0"/>
        <v>0.13</v>
      </c>
      <c r="I21" s="74">
        <f t="shared" si="1"/>
        <v>0.09</v>
      </c>
      <c r="J21" s="74">
        <f t="shared" si="2"/>
        <v>0.24</v>
      </c>
      <c r="K21" s="40"/>
    </row>
    <row r="22" spans="2:11" ht="13.5" thickBot="1">
      <c r="B22" s="30" t="s">
        <v>72</v>
      </c>
      <c r="C22" s="33">
        <v>0.09</v>
      </c>
      <c r="D22" s="33">
        <v>0.04</v>
      </c>
      <c r="E22" s="33">
        <v>0.05</v>
      </c>
      <c r="F22" s="33">
        <v>0.03</v>
      </c>
      <c r="G22" s="34">
        <v>0.02</v>
      </c>
      <c r="H22" s="73">
        <f t="shared" si="0"/>
        <v>0.13</v>
      </c>
      <c r="I22" s="74">
        <f t="shared" si="1"/>
        <v>0.08</v>
      </c>
      <c r="J22" s="74">
        <f t="shared" si="2"/>
        <v>0.22999999999999998</v>
      </c>
      <c r="K22" s="40"/>
    </row>
    <row r="23" spans="2:11" ht="13.5" thickBot="1">
      <c r="B23" s="30" t="s">
        <v>73</v>
      </c>
      <c r="C23" s="33">
        <v>0.08</v>
      </c>
      <c r="D23" s="33">
        <v>0</v>
      </c>
      <c r="E23" s="33">
        <v>0</v>
      </c>
      <c r="F23" s="33">
        <v>0.02</v>
      </c>
      <c r="G23" s="34">
        <v>0.02</v>
      </c>
      <c r="H23" s="73">
        <f t="shared" si="0"/>
        <v>0.08</v>
      </c>
      <c r="I23" s="74">
        <f t="shared" si="1"/>
        <v>0.02</v>
      </c>
      <c r="J23" s="74">
        <f t="shared" si="2"/>
        <v>0.12000000000000001</v>
      </c>
      <c r="K23" s="40"/>
    </row>
    <row r="24" spans="2:11" ht="13.5" thickBot="1">
      <c r="B24" s="30" t="s">
        <v>74</v>
      </c>
      <c r="C24" s="33">
        <v>0.03</v>
      </c>
      <c r="D24" s="33">
        <v>0.08</v>
      </c>
      <c r="E24" s="33">
        <v>0</v>
      </c>
      <c r="F24" s="33">
        <v>0.01</v>
      </c>
      <c r="G24" s="34">
        <v>0.02</v>
      </c>
      <c r="H24" s="73">
        <f t="shared" si="0"/>
        <v>0.11</v>
      </c>
      <c r="I24" s="74">
        <f t="shared" si="1"/>
        <v>0.01</v>
      </c>
      <c r="J24" s="74">
        <f t="shared" si="2"/>
        <v>0.14000000000000001</v>
      </c>
      <c r="K24" s="40"/>
    </row>
    <row r="25" spans="2:11" ht="13.5" thickBot="1">
      <c r="B25" s="30" t="s">
        <v>75</v>
      </c>
      <c r="C25" s="33">
        <v>0.04</v>
      </c>
      <c r="D25" s="33">
        <v>0.03</v>
      </c>
      <c r="E25" s="33">
        <v>0.05</v>
      </c>
      <c r="F25" s="33">
        <v>0.02</v>
      </c>
      <c r="G25" s="34">
        <v>0.01</v>
      </c>
      <c r="H25" s="73">
        <f t="shared" si="0"/>
        <v>7.0000000000000007E-2</v>
      </c>
      <c r="I25" s="74">
        <f t="shared" si="1"/>
        <v>7.0000000000000007E-2</v>
      </c>
      <c r="J25" s="74">
        <f t="shared" si="2"/>
        <v>0.15000000000000002</v>
      </c>
      <c r="K25" s="40"/>
    </row>
    <row r="26" spans="2:11" ht="13.5" thickBot="1">
      <c r="B26" s="30" t="s">
        <v>76</v>
      </c>
      <c r="C26" s="35">
        <v>0.05</v>
      </c>
      <c r="D26" s="35">
        <v>0.02</v>
      </c>
      <c r="E26" s="35">
        <v>0.05</v>
      </c>
      <c r="F26" s="35">
        <v>0</v>
      </c>
      <c r="G26" s="36">
        <v>0.01</v>
      </c>
      <c r="H26" s="73">
        <f t="shared" si="0"/>
        <v>7.0000000000000007E-2</v>
      </c>
      <c r="I26" s="74">
        <f t="shared" si="1"/>
        <v>0.05</v>
      </c>
      <c r="J26" s="74">
        <f t="shared" si="2"/>
        <v>0.13</v>
      </c>
      <c r="K26" s="40"/>
    </row>
    <row r="27" spans="2:11" ht="14.25" thickTop="1" thickBot="1">
      <c r="B27" s="27" t="s">
        <v>77</v>
      </c>
      <c r="C27" s="77">
        <f>MIN(C7:C26)</f>
        <v>0</v>
      </c>
      <c r="D27" s="77">
        <f t="shared" ref="D27:J27" si="3">MIN(D7:D26)</f>
        <v>0</v>
      </c>
      <c r="E27" s="77">
        <f t="shared" si="3"/>
        <v>0</v>
      </c>
      <c r="F27" s="77">
        <f t="shared" si="3"/>
        <v>0</v>
      </c>
      <c r="G27" s="77">
        <f t="shared" si="3"/>
        <v>0.01</v>
      </c>
      <c r="H27" s="77">
        <f t="shared" si="3"/>
        <v>7.0000000000000007E-2</v>
      </c>
      <c r="I27" s="77">
        <f t="shared" si="3"/>
        <v>0.01</v>
      </c>
      <c r="J27" s="77">
        <f t="shared" si="3"/>
        <v>0.12000000000000001</v>
      </c>
      <c r="K27" s="50" t="s">
        <v>95</v>
      </c>
    </row>
    <row r="28" spans="2:11" ht="13.5" thickBot="1">
      <c r="B28" s="27" t="s">
        <v>78</v>
      </c>
      <c r="C28" s="78">
        <f>MAX(C7:C26)</f>
        <v>0.14000000000000001</v>
      </c>
      <c r="D28" s="78">
        <f t="shared" ref="D28:J28" si="4">MAX(D7:D26)</f>
        <v>0.14000000000000001</v>
      </c>
      <c r="E28" s="78">
        <f t="shared" si="4"/>
        <v>0.05</v>
      </c>
      <c r="F28" s="78">
        <f t="shared" si="4"/>
        <v>0.05</v>
      </c>
      <c r="G28" s="78">
        <f t="shared" si="4"/>
        <v>0.02</v>
      </c>
      <c r="H28" s="78">
        <f t="shared" si="4"/>
        <v>0.26</v>
      </c>
      <c r="I28" s="78">
        <f t="shared" si="4"/>
        <v>0.1</v>
      </c>
      <c r="J28" s="78">
        <f t="shared" si="4"/>
        <v>0.38</v>
      </c>
      <c r="K28" s="50" t="s">
        <v>95</v>
      </c>
    </row>
    <row r="29" spans="2:11" ht="13.5" thickBot="1">
      <c r="B29" s="27" t="s">
        <v>79</v>
      </c>
      <c r="C29" s="79">
        <f>AVERAGE(C7:C26)</f>
        <v>9.1000000000000025E-2</v>
      </c>
      <c r="D29" s="79">
        <f t="shared" ref="D29:G29" si="5">AVERAGE(D7:D26)</f>
        <v>7.7500000000000027E-2</v>
      </c>
      <c r="E29" s="79">
        <f t="shared" si="5"/>
        <v>3.6500000000000012E-2</v>
      </c>
      <c r="F29" s="79">
        <f t="shared" si="5"/>
        <v>2.7999999999999997E-2</v>
      </c>
      <c r="G29" s="79">
        <f t="shared" si="5"/>
        <v>1.7000000000000005E-2</v>
      </c>
      <c r="H29" s="50" t="s">
        <v>95</v>
      </c>
      <c r="I29" s="50" t="s">
        <v>95</v>
      </c>
      <c r="J29" s="50" t="s">
        <v>95</v>
      </c>
      <c r="K29" s="50" t="s">
        <v>95</v>
      </c>
    </row>
    <row r="32" spans="2:11" ht="44.25" customHeight="1"/>
    <row r="33" spans="2:4">
      <c r="B33" s="37" t="s">
        <v>80</v>
      </c>
      <c r="C33" s="72">
        <f>C7+C9+C23</f>
        <v>0.34</v>
      </c>
      <c r="D33" s="50" t="s">
        <v>95</v>
      </c>
    </row>
    <row r="34" spans="2:4">
      <c r="B34" s="37" t="s">
        <v>81</v>
      </c>
      <c r="C34" s="72">
        <f>MIN(E7:E16)</f>
        <v>0.02</v>
      </c>
      <c r="D34" s="50" t="s">
        <v>95</v>
      </c>
    </row>
    <row r="35" spans="2:4">
      <c r="B35" s="37" t="s">
        <v>82</v>
      </c>
      <c r="C35" s="72">
        <f>(E10+E11+E12+E13+E14+E16+E17)/8</f>
        <v>2.8749999999999998E-2</v>
      </c>
      <c r="D35" s="50" t="s">
        <v>95</v>
      </c>
    </row>
    <row r="36" spans="2:4">
      <c r="B36" s="37" t="s">
        <v>83</v>
      </c>
      <c r="C36" s="72">
        <f>MAX(H21:I26)</f>
        <v>0.13</v>
      </c>
      <c r="D36" s="50" t="s">
        <v>95</v>
      </c>
    </row>
    <row r="38" spans="2:4">
      <c r="B38" s="38" t="s">
        <v>84</v>
      </c>
    </row>
    <row r="39" spans="2:4">
      <c r="B39" s="38" t="s">
        <v>85</v>
      </c>
    </row>
    <row r="40" spans="2:4">
      <c r="B40" s="38" t="s">
        <v>86</v>
      </c>
    </row>
    <row r="41" spans="2:4">
      <c r="B41" s="38" t="s">
        <v>87</v>
      </c>
    </row>
  </sheetData>
  <mergeCells count="1">
    <mergeCell ref="B4:J4"/>
  </mergeCells>
  <phoneticPr fontId="1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P24"/>
  <sheetViews>
    <sheetView topLeftCell="A5" workbookViewId="0">
      <selection activeCell="D23" sqref="D23"/>
    </sheetView>
  </sheetViews>
  <sheetFormatPr defaultRowHeight="12.75"/>
  <cols>
    <col min="1" max="1" width="14.28515625" customWidth="1"/>
    <col min="2" max="2" width="34.42578125" customWidth="1"/>
    <col min="3" max="3" width="13.5703125" customWidth="1"/>
    <col min="4" max="4" width="15" customWidth="1"/>
  </cols>
  <sheetData>
    <row r="1" spans="1:16" ht="60">
      <c r="A1" s="60" t="s">
        <v>140</v>
      </c>
      <c r="B1" s="60" t="s">
        <v>130</v>
      </c>
      <c r="C1" s="61" t="s">
        <v>106</v>
      </c>
      <c r="D1" s="61" t="s">
        <v>129</v>
      </c>
    </row>
    <row r="2" spans="1:16" ht="15.75">
      <c r="A2" s="62">
        <v>1</v>
      </c>
      <c r="B2" s="63" t="s">
        <v>107</v>
      </c>
      <c r="C2" s="65">
        <v>5077</v>
      </c>
      <c r="D2" s="42">
        <f>C2/$C$23</f>
        <v>3.8975295942024535E-2</v>
      </c>
      <c r="G2" s="64" t="s">
        <v>97</v>
      </c>
    </row>
    <row r="3" spans="1:16" ht="15.75">
      <c r="A3" s="62">
        <v>2</v>
      </c>
      <c r="B3" s="63" t="s">
        <v>108</v>
      </c>
      <c r="C3" s="66">
        <v>5166</v>
      </c>
      <c r="D3" s="42">
        <f t="shared" ref="D3:D23" si="0">C3/$C$23</f>
        <v>3.9658534338487046E-2</v>
      </c>
      <c r="F3" s="70" t="s">
        <v>132</v>
      </c>
      <c r="G3" s="64" t="s">
        <v>131</v>
      </c>
    </row>
    <row r="4" spans="1:16" ht="15.75">
      <c r="A4" s="62">
        <v>3</v>
      </c>
      <c r="B4" s="63" t="s">
        <v>109</v>
      </c>
      <c r="C4" s="66">
        <v>4672</v>
      </c>
      <c r="D4" s="42">
        <f t="shared" si="0"/>
        <v>3.5866177396324334E-2</v>
      </c>
      <c r="F4" s="70" t="s">
        <v>133</v>
      </c>
      <c r="G4" s="64" t="s">
        <v>137</v>
      </c>
      <c r="P4" s="64" t="s">
        <v>139</v>
      </c>
    </row>
    <row r="5" spans="1:16" ht="15.75">
      <c r="A5" s="62">
        <v>4</v>
      </c>
      <c r="B5" s="63" t="s">
        <v>110</v>
      </c>
      <c r="C5" s="66">
        <v>3798</v>
      </c>
      <c r="D5" s="42">
        <f t="shared" si="0"/>
        <v>2.9156622806344137E-2</v>
      </c>
      <c r="F5" s="70" t="s">
        <v>134</v>
      </c>
      <c r="G5" s="64" t="s">
        <v>135</v>
      </c>
      <c r="P5" s="64" t="s">
        <v>136</v>
      </c>
    </row>
    <row r="6" spans="1:16" ht="15.75">
      <c r="A6" s="62">
        <v>5</v>
      </c>
      <c r="B6" s="63" t="s">
        <v>111</v>
      </c>
      <c r="C6" s="66">
        <v>5627</v>
      </c>
      <c r="D6" s="42">
        <f t="shared" si="0"/>
        <v>4.3197555695444569E-2</v>
      </c>
    </row>
    <row r="7" spans="1:16" ht="15.75">
      <c r="A7" s="62">
        <v>6</v>
      </c>
      <c r="B7" s="63" t="s">
        <v>112</v>
      </c>
      <c r="C7" s="66">
        <v>3723</v>
      </c>
      <c r="D7" s="42">
        <f t="shared" si="0"/>
        <v>2.8580860112695953E-2</v>
      </c>
    </row>
    <row r="8" spans="1:16" ht="15.75">
      <c r="A8" s="62">
        <v>7</v>
      </c>
      <c r="B8" s="63" t="s">
        <v>113</v>
      </c>
      <c r="C8" s="66">
        <v>4130</v>
      </c>
      <c r="D8" s="42">
        <f t="shared" si="0"/>
        <v>3.1705332330226772E-2</v>
      </c>
    </row>
    <row r="9" spans="1:16" ht="15.75">
      <c r="A9" s="62">
        <v>8</v>
      </c>
      <c r="B9" s="63" t="s">
        <v>114</v>
      </c>
      <c r="C9" s="66">
        <v>9052</v>
      </c>
      <c r="D9" s="42">
        <f t="shared" si="0"/>
        <v>6.9490718705378388E-2</v>
      </c>
    </row>
    <row r="10" spans="1:16" ht="15.75">
      <c r="A10" s="62">
        <v>9</v>
      </c>
      <c r="B10" s="63" t="s">
        <v>115</v>
      </c>
      <c r="C10" s="66">
        <v>1294</v>
      </c>
      <c r="D10" s="42">
        <f t="shared" si="0"/>
        <v>9.9338256744100351E-3</v>
      </c>
    </row>
    <row r="11" spans="1:16" ht="15.75">
      <c r="A11" s="62">
        <v>10</v>
      </c>
      <c r="B11" s="63" t="s">
        <v>116</v>
      </c>
      <c r="C11" s="66">
        <v>3397</v>
      </c>
      <c r="D11" s="42">
        <f t="shared" si="0"/>
        <v>2.6078211604305169E-2</v>
      </c>
    </row>
    <row r="12" spans="1:16" ht="15.75">
      <c r="A12" s="62">
        <v>11</v>
      </c>
      <c r="B12" s="63" t="s">
        <v>117</v>
      </c>
      <c r="C12" s="66">
        <v>2482</v>
      </c>
      <c r="D12" s="42">
        <f t="shared" si="0"/>
        <v>1.90539067417973E-2</v>
      </c>
    </row>
    <row r="13" spans="1:16" ht="15.75">
      <c r="A13" s="62">
        <v>12</v>
      </c>
      <c r="B13" s="63" t="s">
        <v>118</v>
      </c>
      <c r="C13" s="66">
        <v>4924</v>
      </c>
      <c r="D13" s="42">
        <f t="shared" si="0"/>
        <v>3.7800740046982237E-2</v>
      </c>
    </row>
    <row r="14" spans="1:16" ht="15.75">
      <c r="A14" s="62">
        <v>13</v>
      </c>
      <c r="B14" s="63" t="s">
        <v>119</v>
      </c>
      <c r="C14" s="66">
        <v>4904</v>
      </c>
      <c r="D14" s="42">
        <f t="shared" si="0"/>
        <v>3.7647203328676056E-2</v>
      </c>
    </row>
    <row r="15" spans="1:16" ht="15.75">
      <c r="A15" s="62">
        <v>14</v>
      </c>
      <c r="B15" s="63" t="s">
        <v>120</v>
      </c>
      <c r="C15" s="66">
        <v>10950</v>
      </c>
      <c r="D15" s="42">
        <f t="shared" si="0"/>
        <v>8.4061353272635156E-2</v>
      </c>
    </row>
    <row r="16" spans="1:16" ht="15.75">
      <c r="A16" s="62">
        <v>15</v>
      </c>
      <c r="B16" s="63" t="s">
        <v>121</v>
      </c>
      <c r="C16" s="66">
        <v>3553</v>
      </c>
      <c r="D16" s="42">
        <f t="shared" si="0"/>
        <v>2.7275798007093396E-2</v>
      </c>
    </row>
    <row r="17" spans="1:5" ht="15.75">
      <c r="A17" s="62">
        <v>16</v>
      </c>
      <c r="B17" s="63" t="s">
        <v>122</v>
      </c>
      <c r="C17" s="66">
        <v>5917</v>
      </c>
      <c r="D17" s="42">
        <f t="shared" si="0"/>
        <v>4.542383811088422E-2</v>
      </c>
    </row>
    <row r="18" spans="1:5" ht="15.75">
      <c r="A18" s="62">
        <v>17</v>
      </c>
      <c r="B18" s="63" t="s">
        <v>123</v>
      </c>
      <c r="C18" s="66">
        <v>15196</v>
      </c>
      <c r="D18" s="42">
        <f t="shared" si="0"/>
        <v>0.11665719856903778</v>
      </c>
    </row>
    <row r="19" spans="1:5" ht="15.75">
      <c r="A19" s="62">
        <v>18</v>
      </c>
      <c r="B19" s="63" t="s">
        <v>124</v>
      </c>
      <c r="C19" s="66">
        <v>7639</v>
      </c>
      <c r="D19" s="42">
        <f t="shared" si="0"/>
        <v>5.8643349557046566E-2</v>
      </c>
    </row>
    <row r="20" spans="1:5" ht="15.75">
      <c r="A20" s="62">
        <v>19</v>
      </c>
      <c r="B20" s="63" t="s">
        <v>125</v>
      </c>
      <c r="C20" s="66">
        <v>4000</v>
      </c>
      <c r="D20" s="42">
        <f t="shared" si="0"/>
        <v>3.0707343661236584E-2</v>
      </c>
    </row>
    <row r="21" spans="1:5" ht="15.75">
      <c r="A21" s="62">
        <v>20</v>
      </c>
      <c r="B21" s="63" t="s">
        <v>126</v>
      </c>
      <c r="C21" s="66">
        <v>2961</v>
      </c>
      <c r="D21" s="42">
        <f t="shared" si="0"/>
        <v>2.2731111145230382E-2</v>
      </c>
    </row>
    <row r="22" spans="1:5" ht="15.75">
      <c r="A22" s="62">
        <v>21</v>
      </c>
      <c r="B22" s="63" t="s">
        <v>127</v>
      </c>
      <c r="C22" s="68">
        <v>21800</v>
      </c>
      <c r="D22" s="42">
        <f t="shared" si="0"/>
        <v>0.16735502295373939</v>
      </c>
    </row>
    <row r="23" spans="1:5" ht="15">
      <c r="B23" s="67" t="s">
        <v>128</v>
      </c>
      <c r="C23" s="80">
        <f>SUM(C2:C22)</f>
        <v>130262</v>
      </c>
      <c r="D23" s="42">
        <f t="shared" si="0"/>
        <v>1</v>
      </c>
      <c r="E23" s="69" t="s">
        <v>138</v>
      </c>
    </row>
    <row r="24" spans="1:5">
      <c r="D24" s="69" t="s">
        <v>138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zadatak_1</vt:lpstr>
      <vt:lpstr>Zadatak_2</vt:lpstr>
      <vt:lpstr>Zadatak_3</vt:lpstr>
      <vt:lpstr>Zadatak_4</vt:lpstr>
      <vt:lpstr>Zadatak_5</vt:lpstr>
    </vt:vector>
  </TitlesOfParts>
  <Company>Veleučilište u Rijeci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Ivan Molnar</cp:lastModifiedBy>
  <dcterms:created xsi:type="dcterms:W3CDTF">2008-12-05T15:24:15Z</dcterms:created>
  <dcterms:modified xsi:type="dcterms:W3CDTF">2014-06-02T15:34:31Z</dcterms:modified>
</cp:coreProperties>
</file>